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verters" sheetId="1" r:id="rId1"/>
  </sheets>
  <definedNames/>
  <calcPr fullCalcOnLoad="1"/>
</workbook>
</file>

<file path=xl/sharedStrings.xml><?xml version="1.0" encoding="utf-8"?>
<sst xmlns="http://schemas.openxmlformats.org/spreadsheetml/2006/main" count="3330" uniqueCount="387">
  <si>
    <t>Product</t>
  </si>
  <si>
    <t>Datasheet</t>
  </si>
  <si>
    <t>Pb-free</t>
  </si>
  <si>
    <t>Status</t>
  </si>
  <si>
    <t>Description</t>
  </si>
  <si>
    <t>Topology</t>
  </si>
  <si>
    <t>Mode</t>
  </si>
  <si>
    <t>VCC Min (V)</t>
  </si>
  <si>
    <t>VCC Max (V)</t>
  </si>
  <si>
    <t>VO Typ (V)</t>
  </si>
  <si>
    <t>IO Typ (A)</t>
  </si>
  <si>
    <t>Efficiency (%)</t>
  </si>
  <si>
    <t>fSW Typ (kHz)</t>
  </si>
  <si>
    <t>Package</t>
  </si>
  <si>
    <t>Price</t>
  </si>
  <si>
    <t>Y</t>
  </si>
  <si>
    <t>ActiveNEW</t>
  </si>
  <si>
    <t>1.5A Switching Regulator with Enable</t>
  </si>
  <si>
    <t>Boost</t>
  </si>
  <si>
    <t/>
  </si>
  <si>
    <t>3</t>
  </si>
  <si>
    <t>40</t>
  </si>
  <si>
    <t>1.5</t>
  </si>
  <si>
    <t>150</t>
  </si>
  <si>
    <t>SOIC-8 Narrow Body</t>
  </si>
  <si>
    <t>$0.36</t>
  </si>
  <si>
    <t>Step-Up/Step-Down</t>
  </si>
  <si>
    <t>8 PIN DFN, 4x4</t>
  </si>
  <si>
    <t>$0.44</t>
  </si>
  <si>
    <t>Non-Inverting Buck/Boost</t>
  </si>
  <si>
    <t>8 LEAD PDIP</t>
  </si>
  <si>
    <t>$0.42</t>
  </si>
  <si>
    <t>$0.3</t>
  </si>
  <si>
    <t>Step-Down</t>
  </si>
  <si>
    <t>$0.38</t>
  </si>
  <si>
    <t>PFM Step-up</t>
  </si>
  <si>
    <t>Constant Current Buck Regulator for HB LEDs w/ ENABLE</t>
  </si>
  <si>
    <t>250</t>
  </si>
  <si>
    <t>$0.47</t>
  </si>
  <si>
    <t>SEPIC</t>
  </si>
  <si>
    <t>$0.49</t>
  </si>
  <si>
    <t>3.4 A, Step_x0012_Up/Down/Inverting Switching Regulator (50-300 kHz) (ext temp - Auto)</t>
  </si>
  <si>
    <t>2.5</t>
  </si>
  <si>
    <t>Up to 300</t>
  </si>
  <si>
    <t>DFN18 6x5, 0.5p</t>
  </si>
  <si>
    <t>$1.4</t>
  </si>
  <si>
    <t>Intro Pending</t>
  </si>
  <si>
    <t>1.5 A Constant Current Switching Regulator for LEDs with Enable</t>
  </si>
  <si>
    <t>Buck</t>
  </si>
  <si>
    <t>1.5A Sw Reg with Enable for HB LEDs</t>
  </si>
  <si>
    <t>Product Preview</t>
  </si>
  <si>
    <t xml:space="preserve">150 KHz 3A Step-Down Voltage Regulator </t>
  </si>
  <si>
    <t>Voltage Mode</t>
  </si>
  <si>
    <t>4.5</t>
  </si>
  <si>
    <t>5 LEAD D2PAK</t>
  </si>
  <si>
    <t>150 KHz 3A Step-Down Voltage Regulator</t>
  </si>
  <si>
    <t>TO-220 5 LEAD STANDARD</t>
  </si>
  <si>
    <t>TO-220 5 LEAD OFFSET</t>
  </si>
  <si>
    <t>Active</t>
  </si>
  <si>
    <t>1.5 A PWM Secondary Side Post Regulator</t>
  </si>
  <si>
    <t>8</t>
  </si>
  <si>
    <t>45</t>
  </si>
  <si>
    <t>4.8 to 5.2</t>
  </si>
  <si>
    <t>SO-16 WB</t>
  </si>
  <si>
    <t>$2.1866</t>
  </si>
  <si>
    <t>PDIP-14</t>
  </si>
  <si>
    <t>1.5 A, 260 kHz Low Voltage Buck Regulator with Synchronization</t>
  </si>
  <si>
    <t>V&lt;sup&gt;2&lt;/sup&gt;</t>
  </si>
  <si>
    <t>260</t>
  </si>
  <si>
    <t>&lt;a href="/PowerSolutions/locateSalesSupport.do"&gt;Contact Sales Office&lt;/a&gt;</t>
  </si>
  <si>
    <t>&lt;span id="price_CS51411GD8G"&gt;&lt;a href="javascript:getOnlinePrice('CS51411GD8G');"&gt;Price&lt;/a&gt;&lt;/span&gt;</t>
  </si>
  <si>
    <t>1.5 A, 260 kHz Low Voltage Buck Regulator with External Bias</t>
  </si>
  <si>
    <t>&lt;span id="price_CS51412ED8G"&gt;&lt;a href="javascript:getOnlinePrice('CS51412ED8G');"&gt;Price&lt;/a&gt;&lt;/span&gt;</t>
  </si>
  <si>
    <t>&lt;span id="price_CS51412GD8G"&gt;&lt;a href="javascript:getOnlinePrice('CS51412GD8G');"&gt;Price&lt;/a&gt;&lt;/span&gt;</t>
  </si>
  <si>
    <t>1.5 A, 520 kHz Low Voltage Buck Regulator with Synchronization</t>
  </si>
  <si>
    <t>520</t>
  </si>
  <si>
    <t>$0.9866</t>
  </si>
  <si>
    <t>$1.28</t>
  </si>
  <si>
    <t>$0.9466</t>
  </si>
  <si>
    <t>$1.24</t>
  </si>
  <si>
    <t>1.5 A, 520 kHz Low Voltage Buck Regulator with External Bias</t>
  </si>
  <si>
    <t>&lt;span id="price_CS51414GD8G"&gt;&lt;a href="javascript:getOnlinePrice('CS51414GD8G');"&gt;Price&lt;/a&gt;&lt;/span&gt;</t>
  </si>
  <si>
    <t>N</t>
  </si>
  <si>
    <t>1.5 A, 280 / 560 kHz Boost Regulator</t>
  </si>
  <si>
    <t>PWM Step-up</t>
  </si>
  <si>
    <t>Current Mode</t>
  </si>
  <si>
    <t>2.7</t>
  </si>
  <si>
    <t>30</t>
  </si>
  <si>
    <t>Up to 500</t>
  </si>
  <si>
    <t>&lt;span id="price_CS5171EDR8G"&gt;&lt;a href="javascript:getOnlinePrice('CS5171EDR8G');"&gt;Price&lt;/a&gt;&lt;/span&gt;</t>
  </si>
  <si>
    <t>&lt;span id="price_CS5171GD8G"&gt;&lt;a href="javascript:getOnlinePrice('CS5171GD8G');"&gt;Price&lt;/a&gt;&lt;/span&gt;</t>
  </si>
  <si>
    <t>&lt;span id="price_CS5172ED8G"&gt;&lt;a href="javascript:getOnlinePrice('CS5172ED8G');"&gt;Price&lt;/a&gt;&lt;/span&gt;</t>
  </si>
  <si>
    <t>&lt;span id="price_CS5172GDR8G"&gt;&lt;a href="javascript:getOnlinePrice('CS5172GDR8G');"&gt;Price&lt;/a&gt;&lt;/span&gt;</t>
  </si>
  <si>
    <t>Up to 1000</t>
  </si>
  <si>
    <t>&lt;span id="price_CS5173GDR8G"&gt;&lt;a href="javascript:getOnlinePrice('CS5173GDR8G');"&gt;Price&lt;/a&gt;&lt;/span&gt;</t>
  </si>
  <si>
    <t>&lt;span id="price_CS5174ED8G"&gt;&lt;a href="javascript:getOnlinePrice('CS5174ED8G');"&gt;Price&lt;/a&gt;&lt;/span&gt;</t>
  </si>
  <si>
    <t>&lt;span id="price_CS5174GDR8G"&gt;&lt;a href="javascript:getOnlinePrice('CS5174GDR8G');"&gt;Price&lt;/a&gt;&lt;/span&gt;</t>
  </si>
  <si>
    <t>0.5 A, Adjustable 1.23-37 V, 52 kHz Buck PWM Switiching Regulator</t>
  </si>
  <si>
    <t>7</t>
  </si>
  <si>
    <t>1.23 to 37</t>
  </si>
  <si>
    <t>0.5</t>
  </si>
  <si>
    <t>0.5 A, 15 V, 52 kHz Buck PWM Switiching Regulator</t>
  </si>
  <si>
    <t>15</t>
  </si>
  <si>
    <t>0.5 A, 12 V, 52 kHz Buck PWM Switiching Regulator</t>
  </si>
  <si>
    <t>12</t>
  </si>
  <si>
    <t>0.5 A, 3.3 V, 52 kHz Buck PWM Switiching Regulator</t>
  </si>
  <si>
    <t>3.3</t>
  </si>
  <si>
    <t>0.5 A, 5 V, 52 kHz Buck PWM Switiching Regulator</t>
  </si>
  <si>
    <t>5</t>
  </si>
  <si>
    <t>1 A, 12 V, 52 kHz Buck PWM Switching Regulator</t>
  </si>
  <si>
    <t>1</t>
  </si>
  <si>
    <t>1 A, 15 V, 52 kHz Buck PWM Switching Regulator</t>
  </si>
  <si>
    <t>1 A, 3.3 V, 52 kHz Buck PWM Switching Regulator</t>
  </si>
  <si>
    <t>1 A, 5 V, 52 kHz Buck PWM Switching Regulator</t>
  </si>
  <si>
    <t>&lt;span id="price_LM2575D2T-5R4G"&gt;&lt;a href="javascript:getOnlinePrice('LM2575D2T-5R4G');"&gt;Price&lt;/a&gt;&lt;/span&gt;</t>
  </si>
  <si>
    <t>1 A, Adjustable 1.23-37 V, 52 kHz Buck PWM Switching Regulator</t>
  </si>
  <si>
    <t>&lt;span id="price_LM2575T-5G"&gt;&lt;a href="javascript:getOnlinePrice('LM2575T-5G');"&gt;Price&lt;/a&gt;&lt;/span&gt;</t>
  </si>
  <si>
    <t>3 A, 5 V, 52 kHz Buck PWM Switching Regulator</t>
  </si>
  <si>
    <t>77</t>
  </si>
  <si>
    <t>3 A, 12 V, 52 kHz Buck PWM Switching Regulator</t>
  </si>
  <si>
    <t>3 A, 15 V, 52 kHz Buck PWM Switching Regulator</t>
  </si>
  <si>
    <t>3 A, 3.3 V, 52 kHz Buck PWM Switching Regulator</t>
  </si>
  <si>
    <t>3 A, Adjustable 1.23-37 V, 52 kHz Buck PWM Switching Regulator</t>
  </si>
  <si>
    <t>&lt;span id="price_LM2576D2T-ADJR4G"&gt;&lt;a href="javascript:getOnlinePrice('LM2576D2T-ADJR4G');"&gt;Price&lt;/a&gt;&lt;/span&gt;</t>
  </si>
  <si>
    <t>&lt;span id="price_LM2576D2TR4-3.3G"&gt;&lt;a href="javascript:getOnlinePrice('LM2576D2TR4-3.3G');"&gt;Price&lt;/a&gt;&lt;/span&gt;</t>
  </si>
  <si>
    <t>&lt;span id="price_LM2576T-005G"&gt;&lt;a href="javascript:getOnlinePrice('LM2576T-005G');"&gt;Price&lt;/a&gt;&lt;/span&gt;</t>
  </si>
  <si>
    <t>&lt;span id="price_LM2576T-ADJG"&gt;&lt;a href="javascript:getOnlinePrice('LM2576T-ADJG');"&gt;Price&lt;/a&gt;&lt;/span&gt;</t>
  </si>
  <si>
    <t>&lt;span id="price_LM2576TV-ADJG"&gt;&lt;a href="javascript:getOnlinePrice('LM2576TV-ADJG');"&gt;Price&lt;/a&gt;&lt;/span&gt;</t>
  </si>
  <si>
    <t>1.5 A Step-Up/Step-Down/Inverting Switching Regulator</t>
  </si>
  <si>
    <t>1.25 to 40</t>
  </si>
  <si>
    <t>100</t>
  </si>
  <si>
    <t>&lt;span id="price_MC33063ADR2G"&gt;&lt;a href="javascript:getOnlinePrice('MC33063ADR2G');"&gt;Price&lt;/a&gt;&lt;/span&gt;</t>
  </si>
  <si>
    <t>&lt;span id="price_MC33063AVDG"&gt;&lt;a href="javascript:getOnlinePrice('MC33063AVDG');"&gt;Price&lt;/a&gt;&lt;/span&gt;</t>
  </si>
  <si>
    <t>&lt;span id="price_MC33063AVPG"&gt;&lt;a href="javascript:getOnlinePrice('MC33063AVPG');"&gt;Price&lt;/a&gt;&lt;/span&gt;</t>
  </si>
  <si>
    <t>3.4 A Step-Up/Step-Down/Inverting Switching Regulator</t>
  </si>
  <si>
    <t>3.4</t>
  </si>
  <si>
    <t>&lt;span id="price_MC33163DWG"&gt;&lt;a href="javascript:getOnlinePrice('MC33163DWG');"&gt;Price&lt;/a&gt;&lt;/span&gt;</t>
  </si>
  <si>
    <t>16 LEAD PDIP</t>
  </si>
  <si>
    <t>&lt;span id="price_MC33163PG"&gt;&lt;a href="javascript:getOnlinePrice('MC33163PG');"&gt;Price&lt;/a&gt;&lt;/span&gt;</t>
  </si>
  <si>
    <t>Buck PWM Voltage-Mode Controller with 40 V / 3 A Switch</t>
  </si>
  <si>
    <t>7.5</t>
  </si>
  <si>
    <t>1.5 to 40</t>
  </si>
  <si>
    <t>&lt;span id="price_MC33166D2TG"&gt;&lt;a href="javascript:getOnlinePrice('MC33166D2TG');"&gt;Price&lt;/a&gt;&lt;/span&gt;</t>
  </si>
  <si>
    <t>TO-220 5 LEAD (THA5)</t>
  </si>
  <si>
    <t>&lt;span id="price_MC33166THG"&gt;&lt;a href="javascript:getOnlinePrice('MC33166THG');"&gt;Price&lt;/a&gt;&lt;/span&gt;</t>
  </si>
  <si>
    <t>Buck PWM Voltage-Mode Controller with 40 V / 5 A Switch</t>
  </si>
  <si>
    <t>PWM Step Down</t>
  </si>
  <si>
    <t>5.0 to 40</t>
  </si>
  <si>
    <t>72</t>
  </si>
  <si>
    <t>&lt;span id="price_MC33167TVG"&gt;&lt;a href="javascript:getOnlinePrice('MC33167TVG');"&gt;Price&lt;/a&gt;&lt;/span&gt;</t>
  </si>
  <si>
    <t>&lt;span id="price_MC34063ADR2G"&gt;&lt;a href="javascript:getOnlinePrice('MC34063ADR2G');"&gt;Price&lt;/a&gt;&lt;/span&gt;</t>
  </si>
  <si>
    <t>SOEIAJ-8</t>
  </si>
  <si>
    <t>&lt;span id="price_MC34063AMELG"&gt;&lt;a href="javascript:getOnlinePrice('MC34063AMELG');"&gt;Price&lt;/a&gt;&lt;/span&gt;</t>
  </si>
  <si>
    <t>&lt;span id="price_MC34163PG"&gt;&lt;a href="javascript:getOnlinePrice('MC34163PG');"&gt;Price&lt;/a&gt;&lt;/span&gt;</t>
  </si>
  <si>
    <t>&lt;span id="price_MC34167D2TG"&gt;&lt;a href="javascript:getOnlinePrice('MC34167D2TG');"&gt;Price&lt;/a&gt;&lt;/span&gt;</t>
  </si>
  <si>
    <t>Integrated DC-DC Converter for Power Over Ethernet</t>
  </si>
  <si>
    <t>200</t>
  </si>
  <si>
    <t>300</t>
  </si>
  <si>
    <t>Micro8"</t>
  </si>
  <si>
    <t>$0.6</t>
  </si>
  <si>
    <t>$0.7</t>
  </si>
  <si>
    <t>Integrated DC-DC Converter for Power over Ethernet &amp; Telecom</t>
  </si>
  <si>
    <t>$0.74</t>
  </si>
  <si>
    <t>100 mA, 1.9 V, 180 kHz Boost PWM Switching Regulator</t>
  </si>
  <si>
    <t>0.8</t>
  </si>
  <si>
    <t>5.5</t>
  </si>
  <si>
    <t>1.9</t>
  </si>
  <si>
    <t>Up to 0.1</t>
  </si>
  <si>
    <t>88</t>
  </si>
  <si>
    <t>180</t>
  </si>
  <si>
    <t>TSOP-5 / SOT23-5</t>
  </si>
  <si>
    <t>&lt;span id="price_NCP1400ASN19T1G"&gt;&lt;a href="javascript:getOnlinePrice('NCP1400ASN19T1G');"&gt;Price&lt;/a&gt;&lt;/span&gt;</t>
  </si>
  <si>
    <t>100 mA, 2.2 V, 180 kHz Boost PWM Switching Regulator</t>
  </si>
  <si>
    <t>2.2</t>
  </si>
  <si>
    <t>&lt;span id="price_NCP1400ASN22T1G"&gt;&lt;a href="javascript:getOnlinePrice('NCP1400ASN22T1G');"&gt;Price&lt;/a&gt;&lt;/span&gt;</t>
  </si>
  <si>
    <t>100 mA, 2.5 V, 180 kHz Boost PWM Switching Regulator</t>
  </si>
  <si>
    <t>100 mA, 2.7 V, 180 kHz Boost PWM Switching Regulator</t>
  </si>
  <si>
    <t>100 mA, 3.0 V, 180 kHz Boost PWM Switching Regulator</t>
  </si>
  <si>
    <t>100 mA, 3.3 V, 180 kHz Boost PWM Switching Regulator</t>
  </si>
  <si>
    <t>100 mA, 3.8 V, 180 kHz Boost PWM Switching Regulator</t>
  </si>
  <si>
    <t>3.8</t>
  </si>
  <si>
    <t>&lt;span id="price_NCP1400ASN38T1G"&gt;&lt;a href="javascript:getOnlinePrice('NCP1400ASN38T1G');"&gt;Price&lt;/a&gt;&lt;/span&gt;</t>
  </si>
  <si>
    <t>100 mA, 4.5 V, 180 kHz Boost PWM Switching Regulator</t>
  </si>
  <si>
    <t>100 mA, 5.0 V, 180 kHz Boost PWM Switching Regulator</t>
  </si>
  <si>
    <t>200 mA, 1.9 V, Boost PFM Switching Regulator</t>
  </si>
  <si>
    <t>Up to 0.2</t>
  </si>
  <si>
    <t>85</t>
  </si>
  <si>
    <t>Up to 200</t>
  </si>
  <si>
    <t>&lt;span id="price_NCP1402SN19T1G"&gt;&lt;a href="javascript:getOnlinePrice('NCP1402SN19T1G');"&gt;Price&lt;/a&gt;&lt;/span&gt;</t>
  </si>
  <si>
    <t>200 mA, 2.7 V, Boost PFM Switching Regulator</t>
  </si>
  <si>
    <t>200 mA, 3.0 V, Boost PFM Switching Regulator</t>
  </si>
  <si>
    <t>200 mA, 3.3 V, Boost PFM Switching Regulator</t>
  </si>
  <si>
    <t>200 mA, 4.0 V, Boost PFM Switching Regulator</t>
  </si>
  <si>
    <t>4</t>
  </si>
  <si>
    <t>&lt;span id="price_NCP1402SN40T1G"&gt;&lt;a href="javascript:getOnlinePrice('NCP1402SN40T1G');"&gt;Price&lt;/a&gt;&lt;/span&gt;</t>
  </si>
  <si>
    <t>200 mA, 5.0 V, Boost PFM Switching Regulator</t>
  </si>
  <si>
    <t>50 mA, Adjustable Voltage, 300Hz Boost PFM Switching Regulator</t>
  </si>
  <si>
    <t>1.2</t>
  </si>
  <si>
    <t>Up to 15</t>
  </si>
  <si>
    <t>0.05</t>
  </si>
  <si>
    <t>$0.5733</t>
  </si>
  <si>
    <t>$0.2667</t>
  </si>
  <si>
    <t>25 V, 25 mA PFM Step-up DC-DC Converter</t>
  </si>
  <si>
    <t>PFM</t>
  </si>
  <si>
    <t>1.4</t>
  </si>
  <si>
    <t>Up to 25</t>
  </si>
  <si>
    <t>0.025</t>
  </si>
  <si>
    <t>250 mA, Adjustable 1.5-5.5 V, 600 kHz Boost Sync Rect PFM Switching Regulator with Low-Battery Detector</t>
  </si>
  <si>
    <t>PFM Sync-Rect Step-up</t>
  </si>
  <si>
    <t>1.5 to 5.5</t>
  </si>
  <si>
    <t>0.25</t>
  </si>
  <si>
    <t>92</t>
  </si>
  <si>
    <t>600</t>
  </si>
  <si>
    <t>600 mA, Adjustable, 1.2 MHz Boost Sync-Rect PFM Switching Regulator with True Cut-off and Ring Killer</t>
  </si>
  <si>
    <t>1.5-5.0</t>
  </si>
  <si>
    <t>0.6</t>
  </si>
  <si>
    <t>Up to 94</t>
  </si>
  <si>
    <t>Up to 1200</t>
  </si>
  <si>
    <t>$0.7333</t>
  </si>
  <si>
    <t>800 mA Sync-Rect PFM Step-Up DC-DC Converter with True-Cutoff and Ring-Killer</t>
  </si>
  <si>
    <t>Sync. Rect. Boost</t>
  </si>
  <si>
    <t>DFN10 3.0x3.0x0.9mm, 0.5p</t>
  </si>
  <si>
    <t>400 mA Sync-Rect PFM Step-Up DC-DC Converter with Ring-Killer</t>
  </si>
  <si>
    <t>6</t>
  </si>
  <si>
    <t>1.8 to 3.3</t>
  </si>
  <si>
    <t>0.4</t>
  </si>
  <si>
    <t>Up to 600</t>
  </si>
  <si>
    <t>Micro-10</t>
  </si>
  <si>
    <t>1.0 A, 1.9 V, 180 kHz Boost PWM Switching Controller with Enable</t>
  </si>
  <si>
    <t>1.0 A, 2.7 V, 180 kHz Boost PWM Switching Controller with Enable</t>
  </si>
  <si>
    <t>1.0 A, 3.0 V, 180 kHz Boost PWM Switching Controller with Enable</t>
  </si>
  <si>
    <t>1.0 A, 3.3 V, 180 kHz Boost PWM Switching Controller with Enable</t>
  </si>
  <si>
    <t>1.0 A, 5.0 V, 180 kHz Boost PWM Switching Controller with Enable</t>
  </si>
  <si>
    <t>Dual Mode PWM / Linear Buck Converter</t>
  </si>
  <si>
    <t>PWM/Linear Step-down</t>
  </si>
  <si>
    <t>5.4</t>
  </si>
  <si>
    <t>1.0/1.3/1.5/1.8</t>
  </si>
  <si>
    <t>0.3</t>
  </si>
  <si>
    <t>91</t>
  </si>
  <si>
    <t>Up to 630</t>
  </si>
  <si>
    <t>$0.6667</t>
  </si>
  <si>
    <t>Dual Mode Buck DC-DC Converter and LDO</t>
  </si>
  <si>
    <t>PWM / Linear</t>
  </si>
  <si>
    <t>1.05/1.35/1.57/1.8</t>
  </si>
  <si>
    <t>1.5 MHz, 600 mA Step-Down DC-DC Converter</t>
  </si>
  <si>
    <t>PWM/PFM Step-down</t>
  </si>
  <si>
    <t>0.9 to 3.3</t>
  </si>
  <si>
    <t>96</t>
  </si>
  <si>
    <t>1500</t>
  </si>
  <si>
    <t>UDFN6, 2x2, 0.65P</t>
  </si>
  <si>
    <t>$0.5333</t>
  </si>
  <si>
    <t>3.0 MHz, 600 mA Step-Down DC-DC Converter</t>
  </si>
  <si>
    <t>95</t>
  </si>
  <si>
    <t>3000</t>
  </si>
  <si>
    <t>&lt;span id="price_NCP1522BSNT1G"&gt;&lt;a href="javascript:getOnlinePrice('NCP1522BSNT1G');"&gt;Price&lt;/a&gt;&lt;/span&gt;</t>
  </si>
  <si>
    <t>3 MHz, 600 mA, High-Efficiency, Adjustable Output Voltage Step-Down Converter</t>
  </si>
  <si>
    <t>93</t>
  </si>
  <si>
    <t>Flip-Chip-8, 2.05 x 1.05 x 0.5P</t>
  </si>
  <si>
    <t>3 MHz DC-DC Step-down (Buck) Converter</t>
  </si>
  <si>
    <t>Adjustable from 0.9V to 2.3V</t>
  </si>
  <si>
    <t>&lt;span id="price_NCP1523FCT2G"&gt;&lt;a href="javascript:getOnlinePrice('NCP1523FCT2G');"&gt;Price&lt;/a&gt;&lt;/span&gt;</t>
  </si>
  <si>
    <t>1.7MHz, 1A high efficiency step down converter</t>
  </si>
  <si>
    <t>0.9 to 3.9</t>
  </si>
  <si>
    <t>96%</t>
  </si>
  <si>
    <t>1700</t>
  </si>
  <si>
    <t>&lt;span id="price_NCP1529ASNT1G"&gt;&lt;a href="javascript:getOnlinePrice('NCP1529ASNT1G');"&gt;Price&lt;/a&gt;&lt;/span&gt;</t>
  </si>
  <si>
    <t>600 mA, 2.5 V, 600 kHz Buck PWM / PFM Switching Regulator</t>
  </si>
  <si>
    <t>2.75</t>
  </si>
  <si>
    <t>&lt;span id="price_NCP1530DM25R2G"&gt;&lt;a href="javascript:getOnlinePrice('NCP1530DM25R2G');"&gt;Price&lt;/a&gt;&lt;/span&gt;</t>
  </si>
  <si>
    <t>600 mA, 2.7 V, 600 kHz Buck PWM / PFM Switching Regulator</t>
  </si>
  <si>
    <t>2.97</t>
  </si>
  <si>
    <t>&lt;span id="price_NCP1530DM27R2G"&gt;&lt;a href="javascript:getOnlinePrice('NCP1530DM27R2G');"&gt;Price&lt;/a&gt;&lt;/span&gt;</t>
  </si>
  <si>
    <t>600 mA, 3.0 V, 600 kHz Buck PWM / PFM Switching Regulator</t>
  </si>
  <si>
    <t>&lt;span id="price_NCP1530DM30R2G"&gt;&lt;a href="javascript:getOnlinePrice('NCP1530DM30R2G');"&gt;Price&lt;/a&gt;&lt;/span&gt;</t>
  </si>
  <si>
    <t>600 mA, 3.3 V, 600 kHz Buck PWM / PFM Switching Regulator</t>
  </si>
  <si>
    <t>3.63</t>
  </si>
  <si>
    <t>&lt;span id="price_NCP1530DM33R2G"&gt;&lt;a href="javascript:getOnlinePrice('NCP1530DM33R2G');"&gt;Price&lt;/a&gt;&lt;/span&gt;</t>
  </si>
  <si>
    <t>Dual outputs 600mA, 2.25MHz, Step down converter</t>
  </si>
  <si>
    <t>0.9V - 3.3V</t>
  </si>
  <si>
    <t>1.6</t>
  </si>
  <si>
    <t>97%</t>
  </si>
  <si>
    <t>2250</t>
  </si>
  <si>
    <t>UDFN10 3x3, 0.5P</t>
  </si>
  <si>
    <t>$1.2666</t>
  </si>
  <si>
    <t>1.5 A, 170 kHz Low Voltage Buck Regulator</t>
  </si>
  <si>
    <t>&lt;span id="price_NCP1546MNR2G"&gt;&lt;a href="javascript:getOnlinePrice('NCP1546MNR2G');"&gt;Price&lt;/a&gt;&lt;/span&gt;</t>
  </si>
  <si>
    <t>1.5 A, 340 kHz Low Voltage Buck Regulator</t>
  </si>
  <si>
    <t>Current/Voltage Mode</t>
  </si>
  <si>
    <t>1.5 to 24</t>
  </si>
  <si>
    <t>82</t>
  </si>
  <si>
    <t>$1.2533</t>
  </si>
  <si>
    <t>2 A, 1.8 V, 600 KHz Buck PWM / PFM Switching Controller</t>
  </si>
  <si>
    <t>2.4</t>
  </si>
  <si>
    <t>1.8</t>
  </si>
  <si>
    <t>2</t>
  </si>
  <si>
    <t>&lt;span id="price_NCP1550SN18T1G"&gt;&lt;a href="javascript:getOnlinePrice('NCP1550SN18T1G');"&gt;Price&lt;/a&gt;&lt;/span&gt;</t>
  </si>
  <si>
    <t>2 A, 1.9 V, 600 KHz Buck PWM / PFM Switching Controller</t>
  </si>
  <si>
    <t>&lt;span id="price_NCP1550SN19T1G"&gt;&lt;a href="javascript:getOnlinePrice('NCP1550SN19T1G');"&gt;Price&lt;/a&gt;&lt;/span&gt;</t>
  </si>
  <si>
    <t>2 A, 2.5 V, 600 KHz Buck PWM / PFM Switching Controller</t>
  </si>
  <si>
    <t>2.6</t>
  </si>
  <si>
    <t>2 A, 2.7 V, 600 KHz Buck PWM / PFM Switching Controller</t>
  </si>
  <si>
    <t>&lt;span id="price_NCP1550SN27T1G"&gt;&lt;a href="javascript:getOnlinePrice('NCP1550SN27T1G');"&gt;Price&lt;/a&gt;&lt;/span&gt;</t>
  </si>
  <si>
    <t>2 A, 3.0 V, 600 KHz Buck PWM / PFM Switching Controller</t>
  </si>
  <si>
    <t>&lt;span id="price_NCP1550SN30T1G"&gt;&lt;a href="javascript:getOnlinePrice('NCP1550SN30T1G');"&gt;Price&lt;/a&gt;&lt;/span&gt;</t>
  </si>
  <si>
    <t>2 A, 3.3 V, 600 KHz Buck PWM / PFM Switching Controller</t>
  </si>
  <si>
    <t>2.8</t>
  </si>
  <si>
    <t>Current Mode PWM Converter for Low Voltage Outputs</t>
  </si>
  <si>
    <t>0.8 to 4.95</t>
  </si>
  <si>
    <t>DFN 3x3x0.9mm, 0.95p</t>
  </si>
  <si>
    <t>&lt;span id="price_NCP1595AMNR2G"&gt;&lt;a href="javascript:getOnlinePrice('NCP1595AMNR2G');"&gt;Price&lt;/a&gt;&lt;/span&gt;</t>
  </si>
  <si>
    <t>&lt;span id="price_NCP1595MNR2G"&gt;&lt;a href="javascript:getOnlinePrice('NCP1595MNR2G');"&gt;Price&lt;/a&gt;&lt;/span&gt;</t>
  </si>
  <si>
    <t>1.5 A, 150 kHz Switching Regulator</t>
  </si>
  <si>
    <t>&lt;span id="price_NCP3063BMNTXG"&gt;&lt;a href="javascript:getOnlinePrice('NCP3063BMNTXG');"&gt;Price&lt;/a&gt;&lt;/span&gt;</t>
  </si>
  <si>
    <t>&lt;span id="price_NCP3063BPG"&gt;&lt;a href="javascript:getOnlinePrice('NCP3063BPG');"&gt;Price&lt;/a&gt;&lt;/span&gt;</t>
  </si>
  <si>
    <t>1.5 A Constant Current Switching Regulator for LEDs</t>
  </si>
  <si>
    <t>&lt;span id="price_NCP3065DR2G"&gt;&lt;a href="javascript:getOnlinePrice('NCP3065DR2G');"&gt;Price&lt;/a&gt;&lt;/span&gt;</t>
  </si>
  <si>
    <t>&lt;span id="price_NCP3065MNTXG"&gt;&lt;a href="javascript:getOnlinePrice('NCP3065MNTXG');"&gt;Price&lt;/a&gt;&lt;/span&gt;</t>
  </si>
  <si>
    <t>&lt;span id="price_NCP3065PG"&gt;&lt;a href="javascript:getOnlinePrice('NCP3065PG');"&gt;Price&lt;/a&gt;&lt;/span&gt;</t>
  </si>
  <si>
    <t>6 A Integrated Switcher</t>
  </si>
  <si>
    <t>13.2</t>
  </si>
  <si>
    <t>92%</t>
  </si>
  <si>
    <t>275</t>
  </si>
  <si>
    <t>QFN40 6x6, 0.5P, 4 Exposed Pads</t>
  </si>
  <si>
    <t>&lt;span id="price_NCP3101BMNTXG"&gt;&lt;a href="javascript:getOnlinePrice('NCP3101BMNTXG');"&gt;Price&lt;/a&gt;&lt;/span&gt;</t>
  </si>
  <si>
    <t>&lt;span id="price_NCP3101MNTXG"&gt;&lt;a href="javascript:getOnlinePrice('NCP3101MNTXG');"&gt;Price&lt;/a&gt;&lt;/span&gt;</t>
  </si>
  <si>
    <t>10 A Integrated Switcher</t>
  </si>
  <si>
    <t>&lt;span id="price_NCP3102MNTXG"&gt;&lt;a href="javascript:getOnlinePrice('NCP3102MNTXG');"&gt;Price&lt;/a&gt;&lt;/span&gt;</t>
  </si>
  <si>
    <t>Dual 2A Switching Regulator (200 - 750 KHz)</t>
  </si>
  <si>
    <t>32 QFN, 5 x 5 mm, 0.5 mm pitch, exposed pad</t>
  </si>
  <si>
    <t>&lt;span id="price_NCP3120MNTXG"&gt;&lt;a href="javascript:getOnlinePrice('NCP3120MNTXG');"&gt;Price&lt;/a&gt;&lt;/span&gt;</t>
  </si>
  <si>
    <t>Dual 3A Switching Regualtor (200 - 750 KHz)</t>
  </si>
  <si>
    <t>Dual non-synchronous buck converter</t>
  </si>
  <si>
    <t>Up to 2200</t>
  </si>
  <si>
    <t>$1.5</t>
  </si>
  <si>
    <t>Dual 3A Switching Regualtor</t>
  </si>
  <si>
    <t>$1.55</t>
  </si>
  <si>
    <t>3.4 A, 300 kHz Switching Regulator</t>
  </si>
  <si>
    <t>$0.85</t>
  </si>
  <si>
    <t>SOIC 16 LEAD WIDE BODY, EXPOSED PAD</t>
  </si>
  <si>
    <t>$0.83</t>
  </si>
  <si>
    <t>$1.2</t>
  </si>
  <si>
    <t xml:space="preserve">Compact Backlight LED Boost Driver </t>
  </si>
  <si>
    <t>22</t>
  </si>
  <si>
    <t>90</t>
  </si>
  <si>
    <t>1200</t>
  </si>
  <si>
    <t>$0.4667</t>
  </si>
  <si>
    <t>Compact Backlight LED Boost Driver</t>
  </si>
  <si>
    <t>Up to 90</t>
  </si>
  <si>
    <t>&lt;span id="price_NCP5006SNT1G"&gt;&lt;a href="javascript:getOnlinePrice('NCP5006SNT1G');"&gt;Price&lt;/a&gt;&lt;/span&gt;</t>
  </si>
  <si>
    <t>Backlight LED Boost Driver</t>
  </si>
  <si>
    <t>$0.8666</t>
  </si>
  <si>
    <t>High efficiency xenon flash capacitor charger IC</t>
  </si>
  <si>
    <t>30V</t>
  </si>
  <si>
    <t>100000</t>
  </si>
  <si>
    <t>12 Pin LLGA, 3x3, 0.5P</t>
  </si>
  <si>
    <t>DDR-I/II Termination Regulaor</t>
  </si>
  <si>
    <t>1.7</t>
  </si>
  <si>
    <t>0.9 / 1.25</t>
  </si>
  <si>
    <t>$0.3733</t>
  </si>
  <si>
    <t>AMOLED Power Supply IC</t>
  </si>
  <si>
    <t>Multimode</t>
  </si>
  <si>
    <t>4.6</t>
  </si>
  <si>
    <t>4.6 plus -2.0 to -15.0</t>
  </si>
  <si>
    <t>83</t>
  </si>
  <si>
    <t>UDFN12 3x3, 0.5P</t>
  </si>
  <si>
    <t>&lt;span id="price_NCP5810DMUTXG"&gt;&lt;a href="javascript:getOnlinePrice('NCP5810DMUTXG');"&gt;Price&lt;/a&gt;&lt;/span&gt;</t>
  </si>
  <si>
    <t>Dual 1 W AMOLED Driver Supply</t>
  </si>
  <si>
    <t>&lt;span id="price_NCP5810MUTXG"&gt;&lt;a href="javascript:getOnlinePrice('NCP5810MUTXG');"&gt;Price&lt;/a&gt;&lt;/span&gt;</t>
  </si>
  <si>
    <t>&lt;span id="price_NCV2574DW-ADJR2G"&gt;&lt;a href="javascript:getOnlinePrice('NCV2574DW-ADJR2G');"&gt;Price&lt;/a&gt;&lt;/span&gt;</t>
  </si>
  <si>
    <t>&lt;span id="price_NCV3063MNTXG"&gt;&lt;a href="javascript:getOnlinePrice('NCV3063MNTXG');"&gt;Price&lt;/a&gt;&lt;/span&gt;</t>
  </si>
  <si>
    <t>&lt;span id="price_NCV3063PG"&gt;&lt;a href="javascript:getOnlinePrice('NCV3063PG');"&gt;Price&lt;/a&gt;&lt;/span&gt;</t>
  </si>
  <si>
    <t>3.4 A, Step-Up/Step-Down/Inverting Switching Regulator (50-300 kHz) (ext temp - Auto)</t>
  </si>
  <si>
    <t>$1.25</t>
  </si>
  <si>
    <t>1.5 A Step-Up/Step-Down/Inverting Regulator with 40 V / 1.5 A Switch</t>
  </si>
  <si>
    <t>&lt;span id="price_NCV33163DWR2G"&gt;&lt;a href="javascript:getOnlinePrice('NCV33163DWR2G');"&gt;Price&lt;/a&gt;&lt;/span&gt;</t>
  </si>
  <si>
    <t>&lt;span id="price_NCV33163PG"&gt;&lt;a href="javascript:getOnlinePrice('NCV33163PG');"&gt;Price&lt;/a&gt;&lt;/span&gt;</t>
  </si>
  <si>
    <t>&lt;span id="price_NCV51411DR2G"&gt;&lt;a href="javascript:getOnlinePrice('NCV51411DR2G');"&gt;Price&lt;/a&gt;&lt;/span&gt;</t>
  </si>
  <si>
    <t>&lt;span id="price_NCV51411PWR2G"&gt;&lt;a href="javascript:getOnlinePrice('NCV51411PWR2G');"&gt;Price&lt;/a&gt;&lt;/span&gt;</t>
  </si>
  <si>
    <t>1.5 A, 260 kHz Boost Regulator</t>
  </si>
  <si>
    <t>$1.04</t>
  </si>
  <si>
    <t>1.5 A 560kHz Boost Regulators (Pos)</t>
  </si>
  <si>
    <t>1.5 A, 170 kHz, Buck Regulator with Synchronization</t>
  </si>
  <si>
    <t>&lt;span id="price_NCV8842MNR2G"&gt;&lt;a href="javascript:getOnlinePrice('NCV8842MNR2G');"&gt;Price&lt;/a&gt;&lt;/span&gt;</t>
  </si>
  <si>
    <t>1.5 A, 170 kHz, Buck Requlator with Synchronization</t>
  </si>
  <si>
    <t>1.5 A, 340 kHz, Buck Regulator with Synchronization</t>
  </si>
  <si>
    <t>$1.0</t>
  </si>
  <si>
    <t>$0.9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</si>
</sst>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tabSelected="1" workbookViewId="0" topLeftCell="A1">
      <pane ySplit="1" topLeftCell="BM2" activePane="bottomLeft" state="frozen"/>
      <selection pane="topLeft" activeCell="A1" sqref="A1"/>
      <selection pane="bottomLeft" activeCell="B256" sqref="A2:B256"/>
    </sheetView>
  </sheetViews>
  <sheetFormatPr defaultColWidth="9.140625" defaultRowHeight="12.75"/>
  <cols>
    <col min="1" max="15" width="18.00390625" style="0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>
      <c r="A2" t="str">
        <f>HYPERLINK("http://www.onsemi.com/PowerSolutions/product.do?id=NCP3064BDR2G","NCP3064BDR2G")</f>
        <v>NCP3064BDR2G</v>
      </c>
      <c r="B2" t="str">
        <f aca="true" t="shared" si="0" ref="B2:B7">HYPERLINK("http://www.onsemi.com/pub/Collateral/NCP3064-D.PDF","NCP3064/D (1669.0kB)")</f>
        <v>NCP3064/D (1669.0kB)</v>
      </c>
      <c r="C2" t="s">
        <v>15</v>
      </c>
      <c r="D2" t="s">
        <v>16</v>
      </c>
      <c r="E2" t="s">
        <v>17</v>
      </c>
      <c r="F2" t="s">
        <v>18</v>
      </c>
      <c r="H2" t="s">
        <v>20</v>
      </c>
      <c r="I2" t="s">
        <v>21</v>
      </c>
      <c r="K2" t="s">
        <v>22</v>
      </c>
      <c r="M2" t="s">
        <v>23</v>
      </c>
      <c r="N2" t="s">
        <v>24</v>
      </c>
      <c r="O2" t="s">
        <v>25</v>
      </c>
    </row>
    <row r="3" spans="1:15" ht="12.75">
      <c r="A3" t="str">
        <f>HYPERLINK("http://www.onsemi.com/PowerSolutions/product.do?id=NCP3064BMNTXG","NCP3064BMNTXG")</f>
        <v>NCP3064BMNTXG</v>
      </c>
      <c r="B3" t="str">
        <f t="shared" si="0"/>
        <v>NCP3064/D (1669.0kB)</v>
      </c>
      <c r="C3" t="s">
        <v>15</v>
      </c>
      <c r="D3" t="s">
        <v>16</v>
      </c>
      <c r="E3" t="s">
        <v>17</v>
      </c>
      <c r="F3" t="s">
        <v>26</v>
      </c>
      <c r="H3" t="s">
        <v>20</v>
      </c>
      <c r="I3" t="s">
        <v>21</v>
      </c>
      <c r="K3" t="s">
        <v>22</v>
      </c>
      <c r="M3" t="s">
        <v>23</v>
      </c>
      <c r="N3" t="s">
        <v>27</v>
      </c>
      <c r="O3" t="s">
        <v>28</v>
      </c>
    </row>
    <row r="4" spans="1:15" ht="12.75">
      <c r="A4" t="str">
        <f>HYPERLINK("http://www.onsemi.com/PowerSolutions/product.do?id=NCP3064BPG","NCP3064BPG")</f>
        <v>NCP3064BPG</v>
      </c>
      <c r="B4" t="str">
        <f t="shared" si="0"/>
        <v>NCP3064/D (1669.0kB)</v>
      </c>
      <c r="C4" t="s">
        <v>15</v>
      </c>
      <c r="D4" t="s">
        <v>16</v>
      </c>
      <c r="E4" t="s">
        <v>17</v>
      </c>
      <c r="F4" t="s">
        <v>29</v>
      </c>
      <c r="H4" t="s">
        <v>20</v>
      </c>
      <c r="I4" t="s">
        <v>21</v>
      </c>
      <c r="K4" t="s">
        <v>22</v>
      </c>
      <c r="M4" t="s">
        <v>23</v>
      </c>
      <c r="N4" t="s">
        <v>30</v>
      </c>
      <c r="O4" t="s">
        <v>31</v>
      </c>
    </row>
    <row r="5" spans="1:15" ht="12.75">
      <c r="A5" t="str">
        <f>HYPERLINK("http://www.onsemi.com/PowerSolutions/product.do?id=NCP3064DR2G","NCP3064DR2G")</f>
        <v>NCP3064DR2G</v>
      </c>
      <c r="B5" t="str">
        <f t="shared" si="0"/>
        <v>NCP3064/D (1669.0kB)</v>
      </c>
      <c r="C5" t="s">
        <v>15</v>
      </c>
      <c r="D5" t="s">
        <v>16</v>
      </c>
      <c r="E5" t="s">
        <v>17</v>
      </c>
      <c r="F5" t="s">
        <v>26</v>
      </c>
      <c r="H5" t="s">
        <v>20</v>
      </c>
      <c r="I5" t="s">
        <v>21</v>
      </c>
      <c r="K5" t="s">
        <v>22</v>
      </c>
      <c r="M5" t="s">
        <v>23</v>
      </c>
      <c r="N5" t="s">
        <v>24</v>
      </c>
      <c r="O5" t="s">
        <v>32</v>
      </c>
    </row>
    <row r="6" spans="1:15" ht="12.75">
      <c r="A6" t="str">
        <f>HYPERLINK("http://www.onsemi.com/PowerSolutions/product.do?id=NCP3064MNTXG","NCP3064MNTXG")</f>
        <v>NCP3064MNTXG</v>
      </c>
      <c r="B6" t="str">
        <f t="shared" si="0"/>
        <v>NCP3064/D (1669.0kB)</v>
      </c>
      <c r="C6" t="s">
        <v>15</v>
      </c>
      <c r="D6" t="s">
        <v>16</v>
      </c>
      <c r="E6" t="s">
        <v>17</v>
      </c>
      <c r="F6" t="s">
        <v>33</v>
      </c>
      <c r="H6" t="s">
        <v>20</v>
      </c>
      <c r="I6" t="s">
        <v>21</v>
      </c>
      <c r="K6" t="s">
        <v>22</v>
      </c>
      <c r="M6" t="s">
        <v>23</v>
      </c>
      <c r="N6" t="s">
        <v>27</v>
      </c>
      <c r="O6" t="s">
        <v>34</v>
      </c>
    </row>
    <row r="7" spans="1:15" ht="12.75">
      <c r="A7" t="str">
        <f>HYPERLINK("http://www.onsemi.com/PowerSolutions/product.do?id=NCP3064PG","NCP3064PG")</f>
        <v>NCP3064PG</v>
      </c>
      <c r="B7" t="str">
        <f t="shared" si="0"/>
        <v>NCP3064/D (1669.0kB)</v>
      </c>
      <c r="C7" t="s">
        <v>15</v>
      </c>
      <c r="D7" t="s">
        <v>16</v>
      </c>
      <c r="E7" t="s">
        <v>17</v>
      </c>
      <c r="F7" t="s">
        <v>35</v>
      </c>
      <c r="H7" t="s">
        <v>20</v>
      </c>
      <c r="I7" t="s">
        <v>21</v>
      </c>
      <c r="K7" t="s">
        <v>22</v>
      </c>
      <c r="M7" t="s">
        <v>23</v>
      </c>
      <c r="N7" t="s">
        <v>30</v>
      </c>
      <c r="O7" t="s">
        <v>25</v>
      </c>
    </row>
    <row r="8" spans="1:15" ht="12.75">
      <c r="A8" t="str">
        <f>HYPERLINK("http://www.onsemi.com/PowerSolutions/product.do?id=NCP3066DR2G","NCP3066DR2G")</f>
        <v>NCP3066DR2G</v>
      </c>
      <c r="B8" t="str">
        <f>HYPERLINK("http://www.onsemi.com/pub/Collateral/NCP3066-D.PDF","NCP3066/D (1152.0kB)")</f>
        <v>NCP3066/D (1152.0kB)</v>
      </c>
      <c r="C8" t="s">
        <v>15</v>
      </c>
      <c r="D8" t="s">
        <v>16</v>
      </c>
      <c r="E8" t="s">
        <v>36</v>
      </c>
      <c r="F8" t="s">
        <v>33</v>
      </c>
      <c r="H8" t="s">
        <v>20</v>
      </c>
      <c r="I8" t="s">
        <v>21</v>
      </c>
      <c r="K8" t="s">
        <v>22</v>
      </c>
      <c r="M8" t="s">
        <v>37</v>
      </c>
      <c r="N8" t="s">
        <v>24</v>
      </c>
      <c r="O8" t="s">
        <v>38</v>
      </c>
    </row>
    <row r="9" spans="1:15" ht="12.75">
      <c r="A9" t="str">
        <f>HYPERLINK("http://www.onsemi.com/PowerSolutions/product.do?id=NCP3066MNTXG","NCP3066MNTXG")</f>
        <v>NCP3066MNTXG</v>
      </c>
      <c r="B9" t="str">
        <f>HYPERLINK("http://www.onsemi.com/pub/Collateral/NCP3066-D.PDF","NCP3066/D (1152.0kB)")</f>
        <v>NCP3066/D (1152.0kB)</v>
      </c>
      <c r="C9" t="s">
        <v>15</v>
      </c>
      <c r="D9" t="s">
        <v>16</v>
      </c>
      <c r="E9" t="s">
        <v>36</v>
      </c>
      <c r="F9" t="s">
        <v>39</v>
      </c>
      <c r="H9" t="s">
        <v>20</v>
      </c>
      <c r="I9" t="s">
        <v>21</v>
      </c>
      <c r="K9" t="s">
        <v>22</v>
      </c>
      <c r="M9" t="s">
        <v>37</v>
      </c>
      <c r="N9" t="s">
        <v>27</v>
      </c>
      <c r="O9" t="s">
        <v>40</v>
      </c>
    </row>
    <row r="10" spans="1:15" ht="12.75">
      <c r="A10" t="str">
        <f>HYPERLINK("http://www.onsemi.com/PowerSolutions/product.do?id=NCP3066PG","NCP3066PG")</f>
        <v>NCP3066PG</v>
      </c>
      <c r="B10" t="str">
        <f>HYPERLINK("http://www.onsemi.com/pub/Collateral/NCP3066-D.PDF","NCP3066/D (1152.0kB)")</f>
        <v>NCP3066/D (1152.0kB)</v>
      </c>
      <c r="C10" t="s">
        <v>15</v>
      </c>
      <c r="D10" t="s">
        <v>16</v>
      </c>
      <c r="E10" t="s">
        <v>36</v>
      </c>
      <c r="F10" t="s">
        <v>18</v>
      </c>
      <c r="H10" t="s">
        <v>20</v>
      </c>
      <c r="I10" t="s">
        <v>21</v>
      </c>
      <c r="K10" t="s">
        <v>22</v>
      </c>
      <c r="M10" t="s">
        <v>37</v>
      </c>
      <c r="N10" t="s">
        <v>30</v>
      </c>
      <c r="O10" t="s">
        <v>38</v>
      </c>
    </row>
    <row r="11" spans="1:15" ht="12.75">
      <c r="A11" t="str">
        <f>HYPERLINK("http://www.onsemi.com/PowerSolutions/product.do?id=NCV3163MNR2G","NCV3163MNR2G")</f>
        <v>NCV3163MNR2G</v>
      </c>
      <c r="B11" t="str">
        <f>HYPERLINK("http://www.onsemi.com/pub/Collateral/NCP3163-D.PDF","NCP3163/D (242.0kB)")</f>
        <v>NCP3163/D (242.0kB)</v>
      </c>
      <c r="C11" t="s">
        <v>15</v>
      </c>
      <c r="D11" t="s">
        <v>16</v>
      </c>
      <c r="E11" t="s">
        <v>41</v>
      </c>
      <c r="F11" t="s">
        <v>33</v>
      </c>
      <c r="H11" t="s">
        <v>42</v>
      </c>
      <c r="I11" t="s">
        <v>21</v>
      </c>
      <c r="K11" t="s">
        <v>20</v>
      </c>
      <c r="M11" t="s">
        <v>43</v>
      </c>
      <c r="N11" t="s">
        <v>44</v>
      </c>
      <c r="O11" t="s">
        <v>45</v>
      </c>
    </row>
    <row r="12" spans="1:15" ht="12.75">
      <c r="A12" t="str">
        <f>HYPERLINK("http://www.onsemi.com/PowerSolutions/product.do?id=NCV3064DR2G","NCV3064DR2G")</f>
        <v>NCV3064DR2G</v>
      </c>
      <c r="B12" t="str">
        <f>HYPERLINK("http://www.onsemi.com/pub/Collateral/NCP3064-D.PDF","NCP3064/D (1669.0kB)")</f>
        <v>NCP3064/D (1669.0kB)</v>
      </c>
      <c r="C12" t="s">
        <v>15</v>
      </c>
      <c r="D12" t="s">
        <v>46</v>
      </c>
      <c r="E12" t="s">
        <v>47</v>
      </c>
      <c r="F12" t="s">
        <v>18</v>
      </c>
      <c r="H12" t="s">
        <v>20</v>
      </c>
      <c r="I12" t="s">
        <v>21</v>
      </c>
      <c r="K12" t="s">
        <v>22</v>
      </c>
      <c r="M12" t="s">
        <v>43</v>
      </c>
      <c r="N12" t="s">
        <v>24</v>
      </c>
    </row>
    <row r="13" spans="1:15" ht="12.75">
      <c r="A13" t="str">
        <f>HYPERLINK("http://www.onsemi.com/PowerSolutions/product.do?id=NCV3064MNTXG","NCV3064MNTXG")</f>
        <v>NCV3064MNTXG</v>
      </c>
      <c r="B13" t="str">
        <f>HYPERLINK("http://www.onsemi.com/pub/Collateral/NCP3064-D.PDF","NCP3064/D (1669.0kB)")</f>
        <v>NCP3064/D (1669.0kB)</v>
      </c>
      <c r="C13" t="s">
        <v>15</v>
      </c>
      <c r="D13" t="s">
        <v>46</v>
      </c>
      <c r="E13" t="s">
        <v>47</v>
      </c>
      <c r="F13" t="s">
        <v>26</v>
      </c>
      <c r="H13" t="s">
        <v>20</v>
      </c>
      <c r="I13" t="s">
        <v>21</v>
      </c>
      <c r="K13" t="s">
        <v>22</v>
      </c>
      <c r="M13" t="s">
        <v>43</v>
      </c>
      <c r="N13" t="s">
        <v>27</v>
      </c>
    </row>
    <row r="14" spans="1:15" ht="12.75">
      <c r="A14" t="str">
        <f>HYPERLINK("http://www.onsemi.com/PowerSolutions/product.do?id=NCV3064PG","NCV3064PG")</f>
        <v>NCV3064PG</v>
      </c>
      <c r="B14" t="str">
        <f>HYPERLINK("http://www.onsemi.com/pub/Collateral/NCP3064-D.PDF","NCP3064/D (1669.0kB)")</f>
        <v>NCP3064/D (1669.0kB)</v>
      </c>
      <c r="C14" t="s">
        <v>15</v>
      </c>
      <c r="D14" t="s">
        <v>46</v>
      </c>
      <c r="E14" t="s">
        <v>47</v>
      </c>
      <c r="F14" t="s">
        <v>48</v>
      </c>
      <c r="H14" t="s">
        <v>20</v>
      </c>
      <c r="I14" t="s">
        <v>21</v>
      </c>
      <c r="K14" t="s">
        <v>22</v>
      </c>
      <c r="M14" t="s">
        <v>43</v>
      </c>
      <c r="N14" t="s">
        <v>30</v>
      </c>
    </row>
    <row r="15" spans="1:15" ht="12.75">
      <c r="A15" t="str">
        <f>HYPERLINK("http://www.onsemi.com/PowerSolutions/product.do?id=NCV3066DR2G","NCV3066DR2G")</f>
        <v>NCV3066DR2G</v>
      </c>
      <c r="B15" t="str">
        <f>HYPERLINK("http://www.onsemi.com/pub/Collateral/NCP3066-D.PDF","NCP3066/D (1152.0kB)")</f>
        <v>NCP3066/D (1152.0kB)</v>
      </c>
      <c r="C15" t="s">
        <v>15</v>
      </c>
      <c r="D15" t="s">
        <v>46</v>
      </c>
      <c r="E15" t="s">
        <v>49</v>
      </c>
      <c r="F15" t="s">
        <v>39</v>
      </c>
      <c r="H15" t="s">
        <v>20</v>
      </c>
      <c r="I15" t="s">
        <v>21</v>
      </c>
      <c r="K15" t="s">
        <v>22</v>
      </c>
      <c r="M15" t="s">
        <v>43</v>
      </c>
      <c r="N15" t="s">
        <v>24</v>
      </c>
    </row>
    <row r="16" spans="1:15" ht="12.75">
      <c r="A16" t="str">
        <f>HYPERLINK("http://www.onsemi.com/PowerSolutions/product.do?id=NCV3066MNTXG","NCV3066MNTXG")</f>
        <v>NCV3066MNTXG</v>
      </c>
      <c r="B16" t="str">
        <f>HYPERLINK("http://www.onsemi.com/pub/Collateral/NCP3066-D.PDF","NCP3066/D (1152.0kB)")</f>
        <v>NCP3066/D (1152.0kB)</v>
      </c>
      <c r="C16" t="s">
        <v>15</v>
      </c>
      <c r="D16" t="s">
        <v>46</v>
      </c>
      <c r="E16" t="s">
        <v>49</v>
      </c>
      <c r="F16" t="s">
        <v>26</v>
      </c>
      <c r="H16" t="s">
        <v>20</v>
      </c>
      <c r="I16" t="s">
        <v>21</v>
      </c>
      <c r="K16" t="s">
        <v>22</v>
      </c>
      <c r="M16" t="s">
        <v>43</v>
      </c>
      <c r="N16" t="s">
        <v>27</v>
      </c>
    </row>
    <row r="17" spans="1:15" ht="12.75">
      <c r="A17" t="str">
        <f>HYPERLINK("http://www.onsemi.com/PowerSolutions/product.do?id=NCV3066PG","NCV3066PG")</f>
        <v>NCV3066PG</v>
      </c>
      <c r="B17" t="str">
        <f>HYPERLINK("http://www.onsemi.com/pub/Collateral/NCP3066-D.PDF","NCP3066/D (1152.0kB)")</f>
        <v>NCP3066/D (1152.0kB)</v>
      </c>
      <c r="C17" t="s">
        <v>15</v>
      </c>
      <c r="D17" t="s">
        <v>46</v>
      </c>
      <c r="E17" t="s">
        <v>49</v>
      </c>
      <c r="F17" t="s">
        <v>18</v>
      </c>
      <c r="H17" t="s">
        <v>20</v>
      </c>
      <c r="I17" t="s">
        <v>21</v>
      </c>
      <c r="K17" t="s">
        <v>22</v>
      </c>
      <c r="M17" t="s">
        <v>43</v>
      </c>
      <c r="N17" t="s">
        <v>30</v>
      </c>
    </row>
    <row r="18" spans="1:15" ht="12.75">
      <c r="A18" t="str">
        <f>HYPERLINK("http://www.onsemi.com/PowerSolutions/product.do?id=LM2596DSADJG","LM2596DSADJG")</f>
        <v>LM2596DSADJG</v>
      </c>
      <c r="B18" t="str">
        <f>HYPERLINK("http://www.onsemi.com/pub/Collateral/LM2596-D.PDF","LM2596/D (288.0kB)")</f>
        <v>LM2596/D (288.0kB)</v>
      </c>
      <c r="C18" t="s">
        <v>15</v>
      </c>
      <c r="D18" t="s">
        <v>50</v>
      </c>
      <c r="E18" t="s">
        <v>51</v>
      </c>
      <c r="F18" t="s">
        <v>48</v>
      </c>
      <c r="G18" t="s">
        <v>52</v>
      </c>
      <c r="H18" t="s">
        <v>53</v>
      </c>
      <c r="I18" t="s">
        <v>21</v>
      </c>
      <c r="K18" t="s">
        <v>20</v>
      </c>
      <c r="M18" t="s">
        <v>23</v>
      </c>
      <c r="N18" t="s">
        <v>54</v>
      </c>
    </row>
    <row r="19" spans="1:15" ht="12.75">
      <c r="A19" t="str">
        <f>HYPERLINK("http://www.onsemi.com/PowerSolutions/product.do?id=LM2596DSADJR4G","LM2596DSADJR4G")</f>
        <v>LM2596DSADJR4G</v>
      </c>
      <c r="B19" t="str">
        <f>HYPERLINK("http://www.onsemi.com/pub/Collateral/LM2596-D.PDF","LM2596/D (288.0kB)")</f>
        <v>LM2596/D (288.0kB)</v>
      </c>
      <c r="C19" t="s">
        <v>15</v>
      </c>
      <c r="D19" t="s">
        <v>50</v>
      </c>
      <c r="E19" t="s">
        <v>55</v>
      </c>
      <c r="F19" t="s">
        <v>48</v>
      </c>
      <c r="G19" t="s">
        <v>52</v>
      </c>
      <c r="H19" t="s">
        <v>53</v>
      </c>
      <c r="I19" t="s">
        <v>21</v>
      </c>
      <c r="K19" t="s">
        <v>20</v>
      </c>
      <c r="M19" t="s">
        <v>23</v>
      </c>
      <c r="N19" t="s">
        <v>54</v>
      </c>
    </row>
    <row r="20" spans="1:15" ht="12.75">
      <c r="A20" t="str">
        <f>HYPERLINK("http://www.onsemi.com/PowerSolutions/product.do?id=LM2596TADJG","LM2596TADJG")</f>
        <v>LM2596TADJG</v>
      </c>
      <c r="B20" t="str">
        <f>HYPERLINK("http://www.onsemi.com/pub/Collateral/LM2596-D.PDF","LM2596/D (288.0kB)")</f>
        <v>LM2596/D (288.0kB)</v>
      </c>
      <c r="C20" t="s">
        <v>15</v>
      </c>
      <c r="D20" t="s">
        <v>50</v>
      </c>
      <c r="E20" t="s">
        <v>55</v>
      </c>
      <c r="F20" t="s">
        <v>48</v>
      </c>
      <c r="G20" t="s">
        <v>52</v>
      </c>
      <c r="H20" t="s">
        <v>53</v>
      </c>
      <c r="I20" t="s">
        <v>21</v>
      </c>
      <c r="K20" t="s">
        <v>20</v>
      </c>
      <c r="M20" t="s">
        <v>23</v>
      </c>
      <c r="N20" t="s">
        <v>56</v>
      </c>
    </row>
    <row r="21" spans="1:15" ht="12.75">
      <c r="A21" t="str">
        <f>HYPERLINK("http://www.onsemi.com/PowerSolutions/product.do?id=LM2596TVADJG","LM2596TVADJG")</f>
        <v>LM2596TVADJG</v>
      </c>
      <c r="B21" t="str">
        <f>HYPERLINK("http://www.onsemi.com/pub/Collateral/LM2596-D.PDF","LM2596/D (288.0kB)")</f>
        <v>LM2596/D (288.0kB)</v>
      </c>
      <c r="C21" t="s">
        <v>15</v>
      </c>
      <c r="D21" t="s">
        <v>50</v>
      </c>
      <c r="E21" t="s">
        <v>55</v>
      </c>
      <c r="F21" t="s">
        <v>48</v>
      </c>
      <c r="G21" t="s">
        <v>52</v>
      </c>
      <c r="H21" t="s">
        <v>53</v>
      </c>
      <c r="I21" t="s">
        <v>21</v>
      </c>
      <c r="K21" t="s">
        <v>20</v>
      </c>
      <c r="M21" t="s">
        <v>23</v>
      </c>
      <c r="N21" t="s">
        <v>57</v>
      </c>
    </row>
    <row r="22" spans="1:15" ht="12.75">
      <c r="A22" t="str">
        <f>HYPERLINK("http://www.onsemi.com/PowerSolutions/product.do?id=CS5101EDW16G","CS5101EDW16G")</f>
        <v>CS5101EDW16G</v>
      </c>
      <c r="B22" t="str">
        <f>HYPERLINK("http://www.onsemi.com/pub/Collateral/CS5101-D.PDF","CS5101/D (142.0kB)")</f>
        <v>CS5101/D (142.0kB)</v>
      </c>
      <c r="C22" t="s">
        <v>15</v>
      </c>
      <c r="D22" t="s">
        <v>58</v>
      </c>
      <c r="E22" t="s">
        <v>59</v>
      </c>
      <c r="H22" t="s">
        <v>60</v>
      </c>
      <c r="I22" t="s">
        <v>61</v>
      </c>
      <c r="J22" t="s">
        <v>62</v>
      </c>
      <c r="K22" t="s">
        <v>22</v>
      </c>
      <c r="N22" t="s">
        <v>63</v>
      </c>
      <c r="O22" t="s">
        <v>64</v>
      </c>
    </row>
    <row r="23" spans="1:15" ht="12.75">
      <c r="A23" t="str">
        <f>HYPERLINK("http://www.onsemi.com/PowerSolutions/product.do?id=CS5101EDWR16G","CS5101EDWR16G")</f>
        <v>CS5101EDWR16G</v>
      </c>
      <c r="B23" t="str">
        <f>HYPERLINK("http://www.onsemi.com/pub/Collateral/CS5101-D.PDF","CS5101/D (142.0kB)")</f>
        <v>CS5101/D (142.0kB)</v>
      </c>
      <c r="C23" t="s">
        <v>15</v>
      </c>
      <c r="D23" t="s">
        <v>58</v>
      </c>
      <c r="E23" t="s">
        <v>59</v>
      </c>
      <c r="H23" t="s">
        <v>60</v>
      </c>
      <c r="I23" t="s">
        <v>61</v>
      </c>
      <c r="J23" t="s">
        <v>62</v>
      </c>
      <c r="K23" t="s">
        <v>22</v>
      </c>
      <c r="N23" t="s">
        <v>63</v>
      </c>
      <c r="O23" t="s">
        <v>64</v>
      </c>
    </row>
    <row r="24" spans="1:15" ht="12.75">
      <c r="A24" t="str">
        <f>HYPERLINK("http://www.onsemi.com/PowerSolutions/product.do?id=CS5101EN14G","CS5101EN14G")</f>
        <v>CS5101EN14G</v>
      </c>
      <c r="B24" t="str">
        <f>HYPERLINK("http://www.onsemi.com/pub/Collateral/CS5101-D.PDF","CS5101/D (142.0kB)")</f>
        <v>CS5101/D (142.0kB)</v>
      </c>
      <c r="C24" t="s">
        <v>15</v>
      </c>
      <c r="D24" t="s">
        <v>58</v>
      </c>
      <c r="E24" t="s">
        <v>59</v>
      </c>
      <c r="H24" t="s">
        <v>60</v>
      </c>
      <c r="I24" t="s">
        <v>61</v>
      </c>
      <c r="J24" t="s">
        <v>62</v>
      </c>
      <c r="K24" t="s">
        <v>22</v>
      </c>
      <c r="N24" t="s">
        <v>65</v>
      </c>
      <c r="O24" t="s">
        <v>64</v>
      </c>
    </row>
    <row r="25" spans="1:15" ht="12.75">
      <c r="A25" t="str">
        <f>HYPERLINK("http://www.onsemi.com/PowerSolutions/product.do?id=CS51411ED8G","CS51411ED8G")</f>
        <v>CS51411ED8G</v>
      </c>
      <c r="B25" t="str">
        <f aca="true" t="shared" si="1" ref="B25:B47">HYPERLINK("http://www.onsemi.com/pub/Collateral/CS51411-D.PDF","CS51411/D (706.0kB)")</f>
        <v>CS51411/D (706.0kB)</v>
      </c>
      <c r="C25" t="s">
        <v>15</v>
      </c>
      <c r="D25" t="s">
        <v>58</v>
      </c>
      <c r="E25" t="s">
        <v>66</v>
      </c>
      <c r="F25" t="s">
        <v>48</v>
      </c>
      <c r="G25" t="s">
        <v>67</v>
      </c>
      <c r="H25" t="s">
        <v>53</v>
      </c>
      <c r="I25" t="s">
        <v>21</v>
      </c>
      <c r="K25" t="s">
        <v>22</v>
      </c>
      <c r="M25" t="s">
        <v>68</v>
      </c>
      <c r="N25" t="s">
        <v>24</v>
      </c>
      <c r="O25" t="s">
        <v>69</v>
      </c>
    </row>
    <row r="26" spans="1:15" ht="12.75">
      <c r="A26" t="str">
        <f>HYPERLINK("http://www.onsemi.com/PowerSolutions/product.do?id=CS51411EDR8G","CS51411EDR8G")</f>
        <v>CS51411EDR8G</v>
      </c>
      <c r="B26" t="str">
        <f t="shared" si="1"/>
        <v>CS51411/D (706.0kB)</v>
      </c>
      <c r="C26" t="s">
        <v>15</v>
      </c>
      <c r="D26" t="s">
        <v>58</v>
      </c>
      <c r="E26" t="s">
        <v>66</v>
      </c>
      <c r="F26" t="s">
        <v>48</v>
      </c>
      <c r="G26" t="s">
        <v>67</v>
      </c>
      <c r="H26" t="s">
        <v>53</v>
      </c>
      <c r="I26" t="s">
        <v>21</v>
      </c>
      <c r="K26" t="s">
        <v>22</v>
      </c>
      <c r="M26" t="s">
        <v>68</v>
      </c>
      <c r="N26" t="s">
        <v>24</v>
      </c>
      <c r="O26" t="s">
        <v>69</v>
      </c>
    </row>
    <row r="27" spans="1:15" ht="12.75">
      <c r="A27" t="str">
        <f>HYPERLINK("http://www.onsemi.com/PowerSolutions/product.do?id=CS51411EMNR2G","CS51411EMNR2G")</f>
        <v>CS51411EMNR2G</v>
      </c>
      <c r="B27" t="str">
        <f t="shared" si="1"/>
        <v>CS51411/D (706.0kB)</v>
      </c>
      <c r="C27" t="s">
        <v>15</v>
      </c>
      <c r="D27" t="s">
        <v>58</v>
      </c>
      <c r="E27" t="s">
        <v>66</v>
      </c>
      <c r="F27" t="s">
        <v>48</v>
      </c>
      <c r="G27" t="s">
        <v>67</v>
      </c>
      <c r="H27" t="s">
        <v>53</v>
      </c>
      <c r="I27" t="s">
        <v>21</v>
      </c>
      <c r="K27" t="s">
        <v>22</v>
      </c>
      <c r="N27" t="s">
        <v>44</v>
      </c>
      <c r="O27" t="s">
        <v>69</v>
      </c>
    </row>
    <row r="28" spans="1:15" ht="12.75">
      <c r="A28" t="str">
        <f>HYPERLINK("http://www.onsemi.com/PowerSolutions/product.do?id=CS51411GD8G","CS51411GD8G")</f>
        <v>CS51411GD8G</v>
      </c>
      <c r="B28" t="str">
        <f t="shared" si="1"/>
        <v>CS51411/D (706.0kB)</v>
      </c>
      <c r="C28" t="s">
        <v>15</v>
      </c>
      <c r="D28" t="s">
        <v>58</v>
      </c>
      <c r="E28" t="s">
        <v>66</v>
      </c>
      <c r="F28" t="s">
        <v>48</v>
      </c>
      <c r="G28" t="s">
        <v>67</v>
      </c>
      <c r="H28" t="s">
        <v>53</v>
      </c>
      <c r="I28" t="s">
        <v>21</v>
      </c>
      <c r="K28" t="s">
        <v>22</v>
      </c>
      <c r="M28" t="s">
        <v>68</v>
      </c>
      <c r="N28" t="s">
        <v>24</v>
      </c>
      <c r="O28" t="s">
        <v>70</v>
      </c>
    </row>
    <row r="29" spans="1:15" ht="12.75">
      <c r="A29" t="str">
        <f>HYPERLINK("http://www.onsemi.com/PowerSolutions/product.do?id=CS51411GDR8G","CS51411GDR8G")</f>
        <v>CS51411GDR8G</v>
      </c>
      <c r="B29" t="str">
        <f t="shared" si="1"/>
        <v>CS51411/D (706.0kB)</v>
      </c>
      <c r="C29" t="s">
        <v>15</v>
      </c>
      <c r="D29" t="s">
        <v>58</v>
      </c>
      <c r="E29" t="s">
        <v>66</v>
      </c>
      <c r="F29" t="s">
        <v>48</v>
      </c>
      <c r="G29" t="s">
        <v>67</v>
      </c>
      <c r="H29" t="s">
        <v>53</v>
      </c>
      <c r="I29" t="s">
        <v>21</v>
      </c>
      <c r="K29" t="s">
        <v>22</v>
      </c>
      <c r="M29" t="s">
        <v>68</v>
      </c>
      <c r="N29" t="s">
        <v>24</v>
      </c>
      <c r="O29" t="s">
        <v>69</v>
      </c>
    </row>
    <row r="30" spans="1:15" ht="12.75">
      <c r="A30" t="str">
        <f>HYPERLINK("http://www.onsemi.com/PowerSolutions/product.do?id=CS51411GMNR2G","CS51411GMNR2G")</f>
        <v>CS51411GMNR2G</v>
      </c>
      <c r="B30" t="str">
        <f t="shared" si="1"/>
        <v>CS51411/D (706.0kB)</v>
      </c>
      <c r="C30" t="s">
        <v>15</v>
      </c>
      <c r="D30" t="s">
        <v>58</v>
      </c>
      <c r="E30" t="s">
        <v>66</v>
      </c>
      <c r="F30" t="s">
        <v>48</v>
      </c>
      <c r="G30" t="s">
        <v>67</v>
      </c>
      <c r="H30" t="s">
        <v>53</v>
      </c>
      <c r="I30" t="s">
        <v>21</v>
      </c>
      <c r="K30" t="s">
        <v>22</v>
      </c>
      <c r="N30" t="s">
        <v>44</v>
      </c>
      <c r="O30" t="s">
        <v>69</v>
      </c>
    </row>
    <row r="31" spans="1:15" ht="12.75">
      <c r="A31" t="str">
        <f>HYPERLINK("http://www.onsemi.com/PowerSolutions/product.do?id=CS51412ED8G","CS51412ED8G")</f>
        <v>CS51412ED8G</v>
      </c>
      <c r="B31" t="str">
        <f t="shared" si="1"/>
        <v>CS51411/D (706.0kB)</v>
      </c>
      <c r="C31" t="s">
        <v>15</v>
      </c>
      <c r="D31" t="s">
        <v>58</v>
      </c>
      <c r="E31" t="s">
        <v>71</v>
      </c>
      <c r="F31" t="s">
        <v>48</v>
      </c>
      <c r="G31" t="s">
        <v>67</v>
      </c>
      <c r="H31" t="s">
        <v>53</v>
      </c>
      <c r="I31" t="s">
        <v>21</v>
      </c>
      <c r="K31" t="s">
        <v>22</v>
      </c>
      <c r="M31" t="s">
        <v>68</v>
      </c>
      <c r="N31" t="s">
        <v>24</v>
      </c>
      <c r="O31" t="s">
        <v>72</v>
      </c>
    </row>
    <row r="32" spans="1:15" ht="12.75">
      <c r="A32" t="str">
        <f>HYPERLINK("http://www.onsemi.com/PowerSolutions/product.do?id=CS51412EDR8G","CS51412EDR8G")</f>
        <v>CS51412EDR8G</v>
      </c>
      <c r="B32" t="str">
        <f t="shared" si="1"/>
        <v>CS51411/D (706.0kB)</v>
      </c>
      <c r="C32" t="s">
        <v>15</v>
      </c>
      <c r="D32" t="s">
        <v>58</v>
      </c>
      <c r="E32" t="s">
        <v>71</v>
      </c>
      <c r="F32" t="s">
        <v>48</v>
      </c>
      <c r="G32" t="s">
        <v>67</v>
      </c>
      <c r="H32" t="s">
        <v>53</v>
      </c>
      <c r="I32" t="s">
        <v>21</v>
      </c>
      <c r="K32" t="s">
        <v>22</v>
      </c>
      <c r="M32" t="s">
        <v>68</v>
      </c>
      <c r="N32" t="s">
        <v>24</v>
      </c>
      <c r="O32" t="s">
        <v>69</v>
      </c>
    </row>
    <row r="33" spans="1:15" ht="12.75">
      <c r="A33" t="str">
        <f>HYPERLINK("http://www.onsemi.com/PowerSolutions/product.do?id=CS51412EMNR2G","CS51412EMNR2G")</f>
        <v>CS51412EMNR2G</v>
      </c>
      <c r="B33" t="str">
        <f t="shared" si="1"/>
        <v>CS51411/D (706.0kB)</v>
      </c>
      <c r="C33" t="s">
        <v>15</v>
      </c>
      <c r="D33" t="s">
        <v>58</v>
      </c>
      <c r="E33" t="s">
        <v>71</v>
      </c>
      <c r="F33" t="s">
        <v>48</v>
      </c>
      <c r="G33" t="s">
        <v>67</v>
      </c>
      <c r="H33" t="s">
        <v>53</v>
      </c>
      <c r="I33" t="s">
        <v>21</v>
      </c>
      <c r="K33" t="s">
        <v>22</v>
      </c>
      <c r="M33" t="s">
        <v>68</v>
      </c>
      <c r="N33" t="s">
        <v>44</v>
      </c>
      <c r="O33" t="s">
        <v>69</v>
      </c>
    </row>
    <row r="34" spans="1:15" ht="12.75">
      <c r="A34" t="str">
        <f>HYPERLINK("http://www.onsemi.com/PowerSolutions/product.do?id=CS51412GD8G","CS51412GD8G")</f>
        <v>CS51412GD8G</v>
      </c>
      <c r="B34" t="str">
        <f t="shared" si="1"/>
        <v>CS51411/D (706.0kB)</v>
      </c>
      <c r="C34" t="s">
        <v>15</v>
      </c>
      <c r="D34" t="s">
        <v>58</v>
      </c>
      <c r="E34" t="s">
        <v>71</v>
      </c>
      <c r="F34" t="s">
        <v>48</v>
      </c>
      <c r="G34" t="s">
        <v>67</v>
      </c>
      <c r="H34" t="s">
        <v>53</v>
      </c>
      <c r="I34" t="s">
        <v>21</v>
      </c>
      <c r="K34" t="s">
        <v>22</v>
      </c>
      <c r="M34" t="s">
        <v>68</v>
      </c>
      <c r="N34" t="s">
        <v>24</v>
      </c>
      <c r="O34" t="s">
        <v>73</v>
      </c>
    </row>
    <row r="35" spans="1:15" ht="12.75">
      <c r="A35" t="str">
        <f>HYPERLINK("http://www.onsemi.com/PowerSolutions/product.do?id=CS51412GDR8G","CS51412GDR8G")</f>
        <v>CS51412GDR8G</v>
      </c>
      <c r="B35" t="str">
        <f t="shared" si="1"/>
        <v>CS51411/D (706.0kB)</v>
      </c>
      <c r="C35" t="s">
        <v>15</v>
      </c>
      <c r="D35" t="s">
        <v>58</v>
      </c>
      <c r="E35" t="s">
        <v>71</v>
      </c>
      <c r="F35" t="s">
        <v>48</v>
      </c>
      <c r="G35" t="s">
        <v>67</v>
      </c>
      <c r="H35" t="s">
        <v>53</v>
      </c>
      <c r="I35" t="s">
        <v>21</v>
      </c>
      <c r="K35" t="s">
        <v>22</v>
      </c>
      <c r="M35" t="s">
        <v>68</v>
      </c>
      <c r="N35" t="s">
        <v>24</v>
      </c>
      <c r="O35" t="s">
        <v>69</v>
      </c>
    </row>
    <row r="36" spans="1:15" ht="12.75">
      <c r="A36" t="str">
        <f>HYPERLINK("http://www.onsemi.com/PowerSolutions/product.do?id=CS51412GMNR2G","CS51412GMNR2G")</f>
        <v>CS51412GMNR2G</v>
      </c>
      <c r="B36" t="str">
        <f t="shared" si="1"/>
        <v>CS51411/D (706.0kB)</v>
      </c>
      <c r="C36" t="s">
        <v>15</v>
      </c>
      <c r="D36" t="s">
        <v>58</v>
      </c>
      <c r="E36" t="s">
        <v>71</v>
      </c>
      <c r="F36" t="s">
        <v>48</v>
      </c>
      <c r="G36" t="s">
        <v>67</v>
      </c>
      <c r="H36" t="s">
        <v>53</v>
      </c>
      <c r="I36" t="s">
        <v>21</v>
      </c>
      <c r="K36" t="s">
        <v>22</v>
      </c>
      <c r="M36" t="s">
        <v>68</v>
      </c>
      <c r="N36" t="s">
        <v>44</v>
      </c>
      <c r="O36" t="s">
        <v>69</v>
      </c>
    </row>
    <row r="37" spans="1:15" ht="12.75">
      <c r="A37" t="str">
        <f>HYPERLINK("http://www.onsemi.com/PowerSolutions/product.do?id=CS51413ED8G","CS51413ED8G")</f>
        <v>CS51413ED8G</v>
      </c>
      <c r="B37" t="str">
        <f t="shared" si="1"/>
        <v>CS51411/D (706.0kB)</v>
      </c>
      <c r="C37" t="s">
        <v>15</v>
      </c>
      <c r="D37" t="s">
        <v>58</v>
      </c>
      <c r="E37" t="s">
        <v>74</v>
      </c>
      <c r="F37" t="s">
        <v>48</v>
      </c>
      <c r="G37" t="s">
        <v>67</v>
      </c>
      <c r="H37" t="s">
        <v>53</v>
      </c>
      <c r="I37" t="s">
        <v>21</v>
      </c>
      <c r="K37" t="s">
        <v>22</v>
      </c>
      <c r="M37" t="s">
        <v>75</v>
      </c>
      <c r="N37" t="s">
        <v>24</v>
      </c>
      <c r="O37" t="s">
        <v>76</v>
      </c>
    </row>
    <row r="38" spans="1:15" ht="12.75">
      <c r="A38" t="str">
        <f>HYPERLINK("http://www.onsemi.com/PowerSolutions/product.do?id=CS51413EDR8G","CS51413EDR8G")</f>
        <v>CS51413EDR8G</v>
      </c>
      <c r="B38" t="str">
        <f t="shared" si="1"/>
        <v>CS51411/D (706.0kB)</v>
      </c>
      <c r="C38" t="s">
        <v>15</v>
      </c>
      <c r="D38" t="s">
        <v>58</v>
      </c>
      <c r="E38" t="s">
        <v>74</v>
      </c>
      <c r="F38" t="s">
        <v>48</v>
      </c>
      <c r="G38" t="s">
        <v>67</v>
      </c>
      <c r="H38" t="s">
        <v>53</v>
      </c>
      <c r="I38" t="s">
        <v>21</v>
      </c>
      <c r="K38" t="s">
        <v>22</v>
      </c>
      <c r="M38" t="s">
        <v>75</v>
      </c>
      <c r="N38" t="s">
        <v>24</v>
      </c>
      <c r="O38" t="s">
        <v>76</v>
      </c>
    </row>
    <row r="39" spans="1:15" ht="12.75">
      <c r="A39" t="str">
        <f>HYPERLINK("http://www.onsemi.com/PowerSolutions/product.do?id=CS51413EMNR2G","CS51413EMNR2G")</f>
        <v>CS51413EMNR2G</v>
      </c>
      <c r="B39" t="str">
        <f t="shared" si="1"/>
        <v>CS51411/D (706.0kB)</v>
      </c>
      <c r="C39" t="s">
        <v>15</v>
      </c>
      <c r="D39" t="s">
        <v>58</v>
      </c>
      <c r="E39" t="s">
        <v>74</v>
      </c>
      <c r="F39" t="s">
        <v>48</v>
      </c>
      <c r="G39" t="s">
        <v>67</v>
      </c>
      <c r="H39" t="s">
        <v>53</v>
      </c>
      <c r="I39" t="s">
        <v>21</v>
      </c>
      <c r="K39" t="s">
        <v>22</v>
      </c>
      <c r="M39" t="s">
        <v>75</v>
      </c>
      <c r="N39" t="s">
        <v>44</v>
      </c>
      <c r="O39" t="s">
        <v>77</v>
      </c>
    </row>
    <row r="40" spans="1:15" ht="12.75">
      <c r="A40" t="str">
        <f>HYPERLINK("http://www.onsemi.com/PowerSolutions/product.do?id=CS51413GD8G","CS51413GD8G")</f>
        <v>CS51413GD8G</v>
      </c>
      <c r="B40" t="str">
        <f t="shared" si="1"/>
        <v>CS51411/D (706.0kB)</v>
      </c>
      <c r="C40" t="s">
        <v>15</v>
      </c>
      <c r="D40" t="s">
        <v>58</v>
      </c>
      <c r="E40" t="s">
        <v>74</v>
      </c>
      <c r="F40" t="s">
        <v>48</v>
      </c>
      <c r="G40" t="s">
        <v>67</v>
      </c>
      <c r="H40" t="s">
        <v>53</v>
      </c>
      <c r="I40" t="s">
        <v>21</v>
      </c>
      <c r="K40" t="s">
        <v>22</v>
      </c>
      <c r="M40" t="s">
        <v>75</v>
      </c>
      <c r="N40" t="s">
        <v>24</v>
      </c>
      <c r="O40" t="s">
        <v>78</v>
      </c>
    </row>
    <row r="41" spans="1:15" ht="12.75">
      <c r="A41" t="str">
        <f>HYPERLINK("http://www.onsemi.com/PowerSolutions/product.do?id=CS51413GDR8G","CS51413GDR8G")</f>
        <v>CS51413GDR8G</v>
      </c>
      <c r="B41" t="str">
        <f t="shared" si="1"/>
        <v>CS51411/D (706.0kB)</v>
      </c>
      <c r="C41" t="s">
        <v>15</v>
      </c>
      <c r="D41" t="s">
        <v>58</v>
      </c>
      <c r="E41" t="s">
        <v>74</v>
      </c>
      <c r="F41" t="s">
        <v>48</v>
      </c>
      <c r="G41" t="s">
        <v>67</v>
      </c>
      <c r="H41" t="s">
        <v>53</v>
      </c>
      <c r="I41" t="s">
        <v>21</v>
      </c>
      <c r="K41" t="s">
        <v>22</v>
      </c>
      <c r="M41" t="s">
        <v>75</v>
      </c>
      <c r="N41" t="s">
        <v>24</v>
      </c>
      <c r="O41" t="s">
        <v>78</v>
      </c>
    </row>
    <row r="42" spans="1:15" ht="12.75">
      <c r="A42" t="str">
        <f>HYPERLINK("http://www.onsemi.com/PowerSolutions/product.do?id=CS51413GMNR2G","CS51413GMNR2G")</f>
        <v>CS51413GMNR2G</v>
      </c>
      <c r="B42" t="str">
        <f t="shared" si="1"/>
        <v>CS51411/D (706.0kB)</v>
      </c>
      <c r="C42" t="s">
        <v>15</v>
      </c>
      <c r="D42" t="s">
        <v>58</v>
      </c>
      <c r="E42" t="s">
        <v>74</v>
      </c>
      <c r="F42" t="s">
        <v>48</v>
      </c>
      <c r="G42" t="s">
        <v>67</v>
      </c>
      <c r="H42" t="s">
        <v>53</v>
      </c>
      <c r="I42" t="s">
        <v>21</v>
      </c>
      <c r="K42" t="s">
        <v>22</v>
      </c>
      <c r="M42" t="s">
        <v>75</v>
      </c>
      <c r="N42" t="s">
        <v>44</v>
      </c>
      <c r="O42" t="s">
        <v>79</v>
      </c>
    </row>
    <row r="43" spans="1:15" ht="12.75">
      <c r="A43" t="str">
        <f>HYPERLINK("http://www.onsemi.com/PowerSolutions/product.do?id=CS51414ED8G","CS51414ED8G")</f>
        <v>CS51414ED8G</v>
      </c>
      <c r="B43" t="str">
        <f t="shared" si="1"/>
        <v>CS51411/D (706.0kB)</v>
      </c>
      <c r="C43" t="s">
        <v>15</v>
      </c>
      <c r="D43" t="s">
        <v>58</v>
      </c>
      <c r="E43" t="s">
        <v>80</v>
      </c>
      <c r="F43" t="s">
        <v>48</v>
      </c>
      <c r="G43" t="s">
        <v>67</v>
      </c>
      <c r="H43" t="s">
        <v>53</v>
      </c>
      <c r="I43" t="s">
        <v>21</v>
      </c>
      <c r="K43" t="s">
        <v>22</v>
      </c>
      <c r="M43" t="s">
        <v>75</v>
      </c>
      <c r="N43" t="s">
        <v>24</v>
      </c>
      <c r="O43" t="s">
        <v>69</v>
      </c>
    </row>
    <row r="44" spans="1:15" ht="12.75">
      <c r="A44" t="str">
        <f>HYPERLINK("http://www.onsemi.com/PowerSolutions/product.do?id=CS51414EDR8G","CS51414EDR8G")</f>
        <v>CS51414EDR8G</v>
      </c>
      <c r="B44" t="str">
        <f t="shared" si="1"/>
        <v>CS51411/D (706.0kB)</v>
      </c>
      <c r="C44" t="s">
        <v>15</v>
      </c>
      <c r="D44" t="s">
        <v>58</v>
      </c>
      <c r="E44" t="s">
        <v>80</v>
      </c>
      <c r="F44" t="s">
        <v>48</v>
      </c>
      <c r="G44" t="s">
        <v>67</v>
      </c>
      <c r="H44" t="s">
        <v>53</v>
      </c>
      <c r="I44" t="s">
        <v>21</v>
      </c>
      <c r="K44" t="s">
        <v>22</v>
      </c>
      <c r="M44" t="s">
        <v>75</v>
      </c>
      <c r="N44" t="s">
        <v>24</v>
      </c>
      <c r="O44" t="s">
        <v>69</v>
      </c>
    </row>
    <row r="45" spans="1:15" ht="12.75">
      <c r="A45" t="str">
        <f>HYPERLINK("http://www.onsemi.com/PowerSolutions/product.do?id=CS51414GD8G","CS51414GD8G")</f>
        <v>CS51414GD8G</v>
      </c>
      <c r="B45" t="str">
        <f t="shared" si="1"/>
        <v>CS51411/D (706.0kB)</v>
      </c>
      <c r="C45" t="s">
        <v>15</v>
      </c>
      <c r="D45" t="s">
        <v>58</v>
      </c>
      <c r="E45" t="s">
        <v>80</v>
      </c>
      <c r="F45" t="s">
        <v>48</v>
      </c>
      <c r="G45" t="s">
        <v>67</v>
      </c>
      <c r="H45" t="s">
        <v>53</v>
      </c>
      <c r="I45" t="s">
        <v>21</v>
      </c>
      <c r="K45" t="s">
        <v>22</v>
      </c>
      <c r="M45" t="s">
        <v>75</v>
      </c>
      <c r="N45" t="s">
        <v>24</v>
      </c>
      <c r="O45" t="s">
        <v>81</v>
      </c>
    </row>
    <row r="46" spans="1:15" ht="12.75">
      <c r="A46" t="str">
        <f>HYPERLINK("http://www.onsemi.com/PowerSolutions/product.do?id=CS51414GDR8","CS51414GDR8")</f>
        <v>CS51414GDR8</v>
      </c>
      <c r="B46" t="str">
        <f t="shared" si="1"/>
        <v>CS51411/D (706.0kB)</v>
      </c>
      <c r="C46" t="s">
        <v>82</v>
      </c>
      <c r="D46" t="s">
        <v>58</v>
      </c>
      <c r="E46" t="s">
        <v>80</v>
      </c>
      <c r="F46" t="s">
        <v>48</v>
      </c>
      <c r="G46" t="s">
        <v>67</v>
      </c>
      <c r="H46" t="s">
        <v>53</v>
      </c>
      <c r="I46" t="s">
        <v>21</v>
      </c>
      <c r="K46" t="s">
        <v>22</v>
      </c>
      <c r="M46" t="s">
        <v>75</v>
      </c>
      <c r="N46" t="s">
        <v>24</v>
      </c>
      <c r="O46" t="s">
        <v>69</v>
      </c>
    </row>
    <row r="47" spans="1:15" ht="12.75">
      <c r="A47" t="str">
        <f>HYPERLINK("http://www.onsemi.com/PowerSolutions/product.do?id=CS51414GDR8G","CS51414GDR8G")</f>
        <v>CS51414GDR8G</v>
      </c>
      <c r="B47" t="str">
        <f t="shared" si="1"/>
        <v>CS51411/D (706.0kB)</v>
      </c>
      <c r="C47" t="s">
        <v>15</v>
      </c>
      <c r="D47" t="s">
        <v>58</v>
      </c>
      <c r="E47" t="s">
        <v>80</v>
      </c>
      <c r="F47" t="s">
        <v>48</v>
      </c>
      <c r="G47" t="s">
        <v>67</v>
      </c>
      <c r="H47" t="s">
        <v>53</v>
      </c>
      <c r="I47" t="s">
        <v>21</v>
      </c>
      <c r="K47" t="s">
        <v>22</v>
      </c>
      <c r="M47" t="s">
        <v>75</v>
      </c>
      <c r="N47" t="s">
        <v>24</v>
      </c>
      <c r="O47" t="s">
        <v>69</v>
      </c>
    </row>
    <row r="48" spans="1:15" ht="12.75">
      <c r="A48" t="str">
        <f>HYPERLINK("http://www.onsemi.com/PowerSolutions/product.do?id=CS5171ED8G","CS5171ED8G")</f>
        <v>CS5171ED8G</v>
      </c>
      <c r="B48" t="str">
        <f aca="true" t="shared" si="2" ref="B48:B63">HYPERLINK("http://www.onsemi.com/pub/Collateral/CS5171-D.PDF","CS5171/D (230.0kB)")</f>
        <v>CS5171/D (230.0kB)</v>
      </c>
      <c r="C48" t="s">
        <v>15</v>
      </c>
      <c r="D48" t="s">
        <v>58</v>
      </c>
      <c r="E48" t="s">
        <v>83</v>
      </c>
      <c r="F48" t="s">
        <v>84</v>
      </c>
      <c r="G48" t="s">
        <v>85</v>
      </c>
      <c r="H48" t="s">
        <v>86</v>
      </c>
      <c r="I48" t="s">
        <v>87</v>
      </c>
      <c r="K48" t="s">
        <v>22</v>
      </c>
      <c r="M48" t="s">
        <v>88</v>
      </c>
      <c r="N48" t="s">
        <v>24</v>
      </c>
      <c r="O48" t="s">
        <v>69</v>
      </c>
    </row>
    <row r="49" spans="1:15" ht="12.75">
      <c r="A49" t="str">
        <f>HYPERLINK("http://www.onsemi.com/PowerSolutions/product.do?id=CS5171EDR8G","CS5171EDR8G")</f>
        <v>CS5171EDR8G</v>
      </c>
      <c r="B49" t="str">
        <f t="shared" si="2"/>
        <v>CS5171/D (230.0kB)</v>
      </c>
      <c r="C49" t="s">
        <v>15</v>
      </c>
      <c r="D49" t="s">
        <v>58</v>
      </c>
      <c r="E49" t="s">
        <v>83</v>
      </c>
      <c r="F49" t="s">
        <v>84</v>
      </c>
      <c r="G49" t="s">
        <v>85</v>
      </c>
      <c r="H49" t="s">
        <v>86</v>
      </c>
      <c r="I49" t="s">
        <v>87</v>
      </c>
      <c r="K49" t="s">
        <v>22</v>
      </c>
      <c r="M49" t="s">
        <v>88</v>
      </c>
      <c r="N49" t="s">
        <v>24</v>
      </c>
      <c r="O49" t="s">
        <v>89</v>
      </c>
    </row>
    <row r="50" spans="1:15" ht="12.75">
      <c r="A50" t="str">
        <f>HYPERLINK("http://www.onsemi.com/PowerSolutions/product.do?id=CS5171GD8G","CS5171GD8G")</f>
        <v>CS5171GD8G</v>
      </c>
      <c r="B50" t="str">
        <f t="shared" si="2"/>
        <v>CS5171/D (230.0kB)</v>
      </c>
      <c r="C50" t="s">
        <v>15</v>
      </c>
      <c r="D50" t="s">
        <v>58</v>
      </c>
      <c r="E50" t="s">
        <v>83</v>
      </c>
      <c r="F50" t="s">
        <v>84</v>
      </c>
      <c r="G50" t="s">
        <v>85</v>
      </c>
      <c r="H50" t="s">
        <v>86</v>
      </c>
      <c r="I50" t="s">
        <v>87</v>
      </c>
      <c r="K50" t="s">
        <v>22</v>
      </c>
      <c r="M50" t="s">
        <v>88</v>
      </c>
      <c r="N50" t="s">
        <v>24</v>
      </c>
      <c r="O50" t="s">
        <v>90</v>
      </c>
    </row>
    <row r="51" spans="1:15" ht="12.75">
      <c r="A51" t="str">
        <f>HYPERLINK("http://www.onsemi.com/PowerSolutions/product.do?id=CS5171GDR8G","CS5171GDR8G")</f>
        <v>CS5171GDR8G</v>
      </c>
      <c r="B51" t="str">
        <f t="shared" si="2"/>
        <v>CS5171/D (230.0kB)</v>
      </c>
      <c r="C51" t="s">
        <v>15</v>
      </c>
      <c r="D51" t="s">
        <v>58</v>
      </c>
      <c r="E51" t="s">
        <v>83</v>
      </c>
      <c r="F51" t="s">
        <v>84</v>
      </c>
      <c r="G51" t="s">
        <v>85</v>
      </c>
      <c r="H51" t="s">
        <v>86</v>
      </c>
      <c r="I51" t="s">
        <v>87</v>
      </c>
      <c r="K51" t="s">
        <v>22</v>
      </c>
      <c r="M51" t="s">
        <v>88</v>
      </c>
      <c r="N51" t="s">
        <v>24</v>
      </c>
      <c r="O51" t="s">
        <v>69</v>
      </c>
    </row>
    <row r="52" spans="1:15" ht="12.75">
      <c r="A52" t="str">
        <f>HYPERLINK("http://www.onsemi.com/PowerSolutions/product.do?id=CS5172ED8G","CS5172ED8G")</f>
        <v>CS5172ED8G</v>
      </c>
      <c r="B52" t="str">
        <f t="shared" si="2"/>
        <v>CS5171/D (230.0kB)</v>
      </c>
      <c r="C52" t="s">
        <v>15</v>
      </c>
      <c r="D52" t="s">
        <v>58</v>
      </c>
      <c r="E52" t="s">
        <v>83</v>
      </c>
      <c r="G52" t="s">
        <v>85</v>
      </c>
      <c r="H52" t="s">
        <v>86</v>
      </c>
      <c r="I52" t="s">
        <v>87</v>
      </c>
      <c r="K52" t="s">
        <v>22</v>
      </c>
      <c r="M52" t="s">
        <v>88</v>
      </c>
      <c r="N52" t="s">
        <v>24</v>
      </c>
      <c r="O52" t="s">
        <v>91</v>
      </c>
    </row>
    <row r="53" spans="1:15" ht="12.75">
      <c r="A53" t="str">
        <f>HYPERLINK("http://www.onsemi.com/PowerSolutions/product.do?id=CS5172EDR8G","CS5172EDR8G")</f>
        <v>CS5172EDR8G</v>
      </c>
      <c r="B53" t="str">
        <f t="shared" si="2"/>
        <v>CS5171/D (230.0kB)</v>
      </c>
      <c r="C53" t="s">
        <v>15</v>
      </c>
      <c r="D53" t="s">
        <v>58</v>
      </c>
      <c r="E53" t="s">
        <v>83</v>
      </c>
      <c r="G53" t="s">
        <v>85</v>
      </c>
      <c r="H53" t="s">
        <v>86</v>
      </c>
      <c r="I53" t="s">
        <v>87</v>
      </c>
      <c r="K53" t="s">
        <v>22</v>
      </c>
      <c r="M53" t="s">
        <v>88</v>
      </c>
      <c r="N53" t="s">
        <v>24</v>
      </c>
      <c r="O53" t="s">
        <v>69</v>
      </c>
    </row>
    <row r="54" spans="1:15" ht="12.75">
      <c r="A54" t="str">
        <f>HYPERLINK("http://www.onsemi.com/PowerSolutions/product.do?id=CS5172GD8G","CS5172GD8G")</f>
        <v>CS5172GD8G</v>
      </c>
      <c r="B54" t="str">
        <f t="shared" si="2"/>
        <v>CS5171/D (230.0kB)</v>
      </c>
      <c r="C54" t="s">
        <v>15</v>
      </c>
      <c r="D54" t="s">
        <v>58</v>
      </c>
      <c r="E54" t="s">
        <v>83</v>
      </c>
      <c r="G54" t="s">
        <v>85</v>
      </c>
      <c r="H54" t="s">
        <v>86</v>
      </c>
      <c r="I54" t="s">
        <v>87</v>
      </c>
      <c r="K54" t="s">
        <v>22</v>
      </c>
      <c r="M54" t="s">
        <v>88</v>
      </c>
      <c r="N54" t="s">
        <v>24</v>
      </c>
      <c r="O54" t="s">
        <v>69</v>
      </c>
    </row>
    <row r="55" spans="1:15" ht="12.75">
      <c r="A55" t="str">
        <f>HYPERLINK("http://www.onsemi.com/PowerSolutions/product.do?id=CS5172GDR8G","CS5172GDR8G")</f>
        <v>CS5172GDR8G</v>
      </c>
      <c r="B55" t="str">
        <f t="shared" si="2"/>
        <v>CS5171/D (230.0kB)</v>
      </c>
      <c r="C55" t="s">
        <v>15</v>
      </c>
      <c r="D55" t="s">
        <v>58</v>
      </c>
      <c r="E55" t="s">
        <v>83</v>
      </c>
      <c r="G55" t="s">
        <v>85</v>
      </c>
      <c r="H55" t="s">
        <v>86</v>
      </c>
      <c r="I55" t="s">
        <v>87</v>
      </c>
      <c r="K55" t="s">
        <v>22</v>
      </c>
      <c r="M55" t="s">
        <v>88</v>
      </c>
      <c r="N55" t="s">
        <v>24</v>
      </c>
      <c r="O55" t="s">
        <v>92</v>
      </c>
    </row>
    <row r="56" spans="1:15" ht="12.75">
      <c r="A56" t="str">
        <f>HYPERLINK("http://www.onsemi.com/PowerSolutions/product.do?id=CS5173ED8G","CS5173ED8G")</f>
        <v>CS5173ED8G</v>
      </c>
      <c r="B56" t="str">
        <f t="shared" si="2"/>
        <v>CS5171/D (230.0kB)</v>
      </c>
      <c r="C56" t="s">
        <v>15</v>
      </c>
      <c r="D56" t="s">
        <v>58</v>
      </c>
      <c r="E56" t="s">
        <v>83</v>
      </c>
      <c r="F56" t="s">
        <v>84</v>
      </c>
      <c r="G56" t="s">
        <v>85</v>
      </c>
      <c r="H56" t="s">
        <v>86</v>
      </c>
      <c r="I56" t="s">
        <v>87</v>
      </c>
      <c r="K56" t="s">
        <v>22</v>
      </c>
      <c r="M56" t="s">
        <v>93</v>
      </c>
      <c r="N56" t="s">
        <v>24</v>
      </c>
      <c r="O56" t="s">
        <v>69</v>
      </c>
    </row>
    <row r="57" spans="1:15" ht="12.75">
      <c r="A57" t="str">
        <f>HYPERLINK("http://www.onsemi.com/PowerSolutions/product.do?id=CS5173EDR8G","CS5173EDR8G")</f>
        <v>CS5173EDR8G</v>
      </c>
      <c r="B57" t="str">
        <f t="shared" si="2"/>
        <v>CS5171/D (230.0kB)</v>
      </c>
      <c r="C57" t="s">
        <v>15</v>
      </c>
      <c r="D57" t="s">
        <v>58</v>
      </c>
      <c r="E57" t="s">
        <v>83</v>
      </c>
      <c r="F57" t="s">
        <v>84</v>
      </c>
      <c r="G57" t="s">
        <v>85</v>
      </c>
      <c r="H57" t="s">
        <v>86</v>
      </c>
      <c r="I57" t="s">
        <v>87</v>
      </c>
      <c r="K57" t="s">
        <v>22</v>
      </c>
      <c r="M57" t="s">
        <v>93</v>
      </c>
      <c r="N57" t="s">
        <v>24</v>
      </c>
      <c r="O57" t="s">
        <v>69</v>
      </c>
    </row>
    <row r="58" spans="1:15" ht="12.75">
      <c r="A58" t="str">
        <f>HYPERLINK("http://www.onsemi.com/PowerSolutions/product.do?id=CS5173GD8G","CS5173GD8G")</f>
        <v>CS5173GD8G</v>
      </c>
      <c r="B58" t="str">
        <f t="shared" si="2"/>
        <v>CS5171/D (230.0kB)</v>
      </c>
      <c r="C58" t="s">
        <v>15</v>
      </c>
      <c r="D58" t="s">
        <v>58</v>
      </c>
      <c r="E58" t="s">
        <v>83</v>
      </c>
      <c r="F58" t="s">
        <v>84</v>
      </c>
      <c r="G58" t="s">
        <v>85</v>
      </c>
      <c r="H58" t="s">
        <v>86</v>
      </c>
      <c r="I58" t="s">
        <v>87</v>
      </c>
      <c r="K58" t="s">
        <v>22</v>
      </c>
      <c r="M58" t="s">
        <v>93</v>
      </c>
      <c r="N58" t="s">
        <v>24</v>
      </c>
      <c r="O58" t="s">
        <v>69</v>
      </c>
    </row>
    <row r="59" spans="1:15" ht="12.75">
      <c r="A59" t="str">
        <f>HYPERLINK("http://www.onsemi.com/PowerSolutions/product.do?id=CS5173GDR8G","CS5173GDR8G")</f>
        <v>CS5173GDR8G</v>
      </c>
      <c r="B59" t="str">
        <f t="shared" si="2"/>
        <v>CS5171/D (230.0kB)</v>
      </c>
      <c r="C59" t="s">
        <v>15</v>
      </c>
      <c r="D59" t="s">
        <v>58</v>
      </c>
      <c r="E59" t="s">
        <v>83</v>
      </c>
      <c r="F59" t="s">
        <v>84</v>
      </c>
      <c r="G59" t="s">
        <v>85</v>
      </c>
      <c r="H59" t="s">
        <v>86</v>
      </c>
      <c r="I59" t="s">
        <v>87</v>
      </c>
      <c r="K59" t="s">
        <v>22</v>
      </c>
      <c r="M59" t="s">
        <v>93</v>
      </c>
      <c r="N59" t="s">
        <v>24</v>
      </c>
      <c r="O59" t="s">
        <v>94</v>
      </c>
    </row>
    <row r="60" spans="1:15" ht="12.75">
      <c r="A60" t="str">
        <f>HYPERLINK("http://www.onsemi.com/PowerSolutions/product.do?id=CS5174ED8G","CS5174ED8G")</f>
        <v>CS5174ED8G</v>
      </c>
      <c r="B60" t="str">
        <f t="shared" si="2"/>
        <v>CS5171/D (230.0kB)</v>
      </c>
      <c r="C60" t="s">
        <v>15</v>
      </c>
      <c r="D60" t="s">
        <v>58</v>
      </c>
      <c r="E60" t="s">
        <v>83</v>
      </c>
      <c r="G60" t="s">
        <v>85</v>
      </c>
      <c r="H60" t="s">
        <v>86</v>
      </c>
      <c r="I60" t="s">
        <v>87</v>
      </c>
      <c r="K60" t="s">
        <v>22</v>
      </c>
      <c r="M60" t="s">
        <v>93</v>
      </c>
      <c r="N60" t="s">
        <v>24</v>
      </c>
      <c r="O60" t="s">
        <v>95</v>
      </c>
    </row>
    <row r="61" spans="1:15" ht="12.75">
      <c r="A61" t="str">
        <f>HYPERLINK("http://www.onsemi.com/PowerSolutions/product.do?id=CS5174EDR8G","CS5174EDR8G")</f>
        <v>CS5174EDR8G</v>
      </c>
      <c r="B61" t="str">
        <f t="shared" si="2"/>
        <v>CS5171/D (230.0kB)</v>
      </c>
      <c r="C61" t="s">
        <v>15</v>
      </c>
      <c r="D61" t="s">
        <v>58</v>
      </c>
      <c r="E61" t="s">
        <v>83</v>
      </c>
      <c r="G61" t="s">
        <v>85</v>
      </c>
      <c r="H61" t="s">
        <v>86</v>
      </c>
      <c r="I61" t="s">
        <v>87</v>
      </c>
      <c r="K61" t="s">
        <v>22</v>
      </c>
      <c r="M61" t="s">
        <v>93</v>
      </c>
      <c r="N61" t="s">
        <v>24</v>
      </c>
      <c r="O61" t="s">
        <v>69</v>
      </c>
    </row>
    <row r="62" spans="1:15" ht="12.75">
      <c r="A62" t="str">
        <f>HYPERLINK("http://www.onsemi.com/PowerSolutions/product.do?id=CS5174GD8G","CS5174GD8G")</f>
        <v>CS5174GD8G</v>
      </c>
      <c r="B62" t="str">
        <f t="shared" si="2"/>
        <v>CS5171/D (230.0kB)</v>
      </c>
      <c r="C62" t="s">
        <v>15</v>
      </c>
      <c r="D62" t="s">
        <v>58</v>
      </c>
      <c r="E62" t="s">
        <v>83</v>
      </c>
      <c r="G62" t="s">
        <v>85</v>
      </c>
      <c r="H62" t="s">
        <v>86</v>
      </c>
      <c r="I62" t="s">
        <v>87</v>
      </c>
      <c r="K62" t="s">
        <v>22</v>
      </c>
      <c r="M62" t="s">
        <v>93</v>
      </c>
      <c r="N62" t="s">
        <v>24</v>
      </c>
      <c r="O62" t="s">
        <v>69</v>
      </c>
    </row>
    <row r="63" spans="1:15" ht="12.75">
      <c r="A63" t="str">
        <f>HYPERLINK("http://www.onsemi.com/PowerSolutions/product.do?id=CS5174GDR8G","CS5174GDR8G")</f>
        <v>CS5174GDR8G</v>
      </c>
      <c r="B63" t="str">
        <f t="shared" si="2"/>
        <v>CS5171/D (230.0kB)</v>
      </c>
      <c r="C63" t="s">
        <v>15</v>
      </c>
      <c r="D63" t="s">
        <v>58</v>
      </c>
      <c r="E63" t="s">
        <v>83</v>
      </c>
      <c r="G63" t="s">
        <v>85</v>
      </c>
      <c r="H63" t="s">
        <v>86</v>
      </c>
      <c r="I63" t="s">
        <v>87</v>
      </c>
      <c r="K63" t="s">
        <v>22</v>
      </c>
      <c r="M63" t="s">
        <v>93</v>
      </c>
      <c r="N63" t="s">
        <v>24</v>
      </c>
      <c r="O63" t="s">
        <v>96</v>
      </c>
    </row>
    <row r="64" spans="1:15" ht="12.75">
      <c r="A64" t="str">
        <f>HYPERLINK("http://www.onsemi.com/PowerSolutions/product.do?id=LM2574DW-ADJR2G","LM2574DW-ADJR2G")</f>
        <v>LM2574DW-ADJR2G</v>
      </c>
      <c r="B64" t="str">
        <f aca="true" t="shared" si="3" ref="B64:B69">HYPERLINK("http://www.onsemi.com/pub/Collateral/LM2574.PDF","LM2574 (295.0kB)")</f>
        <v>LM2574 (295.0kB)</v>
      </c>
      <c r="C64" t="s">
        <v>15</v>
      </c>
      <c r="D64" t="s">
        <v>58</v>
      </c>
      <c r="E64" t="s">
        <v>97</v>
      </c>
      <c r="F64" t="s">
        <v>33</v>
      </c>
      <c r="G64" t="s">
        <v>52</v>
      </c>
      <c r="H64" t="s">
        <v>98</v>
      </c>
      <c r="I64" t="s">
        <v>21</v>
      </c>
      <c r="J64" t="s">
        <v>99</v>
      </c>
      <c r="K64" t="s">
        <v>100</v>
      </c>
      <c r="N64" t="s">
        <v>63</v>
      </c>
      <c r="O64" t="s">
        <v>69</v>
      </c>
    </row>
    <row r="65" spans="1:15" ht="12.75">
      <c r="A65" t="str">
        <f>HYPERLINK("http://www.onsemi.com/PowerSolutions/product.do?id=LM2574N-015G","LM2574N-015G")</f>
        <v>LM2574N-015G</v>
      </c>
      <c r="B65" t="str">
        <f t="shared" si="3"/>
        <v>LM2574 (295.0kB)</v>
      </c>
      <c r="C65" t="s">
        <v>15</v>
      </c>
      <c r="D65" t="s">
        <v>58</v>
      </c>
      <c r="E65" t="s">
        <v>101</v>
      </c>
      <c r="F65" t="s">
        <v>33</v>
      </c>
      <c r="G65" t="s">
        <v>52</v>
      </c>
      <c r="H65" t="s">
        <v>98</v>
      </c>
      <c r="I65" t="s">
        <v>21</v>
      </c>
      <c r="J65" t="s">
        <v>102</v>
      </c>
      <c r="K65" t="s">
        <v>100</v>
      </c>
      <c r="N65" t="s">
        <v>30</v>
      </c>
      <c r="O65" t="s">
        <v>69</v>
      </c>
    </row>
    <row r="66" spans="1:15" ht="12.75">
      <c r="A66" t="str">
        <f>HYPERLINK("http://www.onsemi.com/PowerSolutions/product.do?id=LM2574N-12G","LM2574N-12G")</f>
        <v>LM2574N-12G</v>
      </c>
      <c r="B66" t="str">
        <f t="shared" si="3"/>
        <v>LM2574 (295.0kB)</v>
      </c>
      <c r="C66" t="s">
        <v>15</v>
      </c>
      <c r="D66" t="s">
        <v>58</v>
      </c>
      <c r="E66" t="s">
        <v>103</v>
      </c>
      <c r="F66" t="s">
        <v>33</v>
      </c>
      <c r="G66" t="s">
        <v>52</v>
      </c>
      <c r="H66" t="s">
        <v>98</v>
      </c>
      <c r="I66" t="s">
        <v>21</v>
      </c>
      <c r="J66" t="s">
        <v>104</v>
      </c>
      <c r="K66" t="s">
        <v>100</v>
      </c>
      <c r="N66" t="s">
        <v>30</v>
      </c>
      <c r="O66" t="s">
        <v>69</v>
      </c>
    </row>
    <row r="67" spans="1:15" ht="12.75">
      <c r="A67" t="str">
        <f>HYPERLINK("http://www.onsemi.com/PowerSolutions/product.do?id=LM2574N-3.3G","LM2574N-3.3G")</f>
        <v>LM2574N-3.3G</v>
      </c>
      <c r="B67" t="str">
        <f t="shared" si="3"/>
        <v>LM2574 (295.0kB)</v>
      </c>
      <c r="C67" t="s">
        <v>15</v>
      </c>
      <c r="D67" t="s">
        <v>58</v>
      </c>
      <c r="E67" t="s">
        <v>105</v>
      </c>
      <c r="F67" t="s">
        <v>33</v>
      </c>
      <c r="G67" t="s">
        <v>52</v>
      </c>
      <c r="H67" t="s">
        <v>98</v>
      </c>
      <c r="I67" t="s">
        <v>21</v>
      </c>
      <c r="J67" t="s">
        <v>106</v>
      </c>
      <c r="K67" t="s">
        <v>100</v>
      </c>
      <c r="N67" t="s">
        <v>30</v>
      </c>
      <c r="O67" t="s">
        <v>69</v>
      </c>
    </row>
    <row r="68" spans="1:15" ht="12.75">
      <c r="A68" t="str">
        <f>HYPERLINK("http://www.onsemi.com/PowerSolutions/product.do?id=LM2574N-5G","LM2574N-5G")</f>
        <v>LM2574N-5G</v>
      </c>
      <c r="B68" t="str">
        <f t="shared" si="3"/>
        <v>LM2574 (295.0kB)</v>
      </c>
      <c r="C68" t="s">
        <v>15</v>
      </c>
      <c r="D68" t="s">
        <v>58</v>
      </c>
      <c r="E68" t="s">
        <v>107</v>
      </c>
      <c r="F68" t="s">
        <v>33</v>
      </c>
      <c r="G68" t="s">
        <v>52</v>
      </c>
      <c r="H68" t="s">
        <v>98</v>
      </c>
      <c r="I68" t="s">
        <v>21</v>
      </c>
      <c r="J68" t="s">
        <v>108</v>
      </c>
      <c r="K68" t="s">
        <v>100</v>
      </c>
      <c r="N68" t="s">
        <v>30</v>
      </c>
      <c r="O68" t="s">
        <v>69</v>
      </c>
    </row>
    <row r="69" spans="1:15" ht="12.75">
      <c r="A69" t="str">
        <f>HYPERLINK("http://www.onsemi.com/PowerSolutions/product.do?id=LM2574N-ADJG","LM2574N-ADJG")</f>
        <v>LM2574N-ADJG</v>
      </c>
      <c r="B69" t="str">
        <f t="shared" si="3"/>
        <v>LM2574 (295.0kB)</v>
      </c>
      <c r="C69" t="s">
        <v>15</v>
      </c>
      <c r="D69" t="s">
        <v>58</v>
      </c>
      <c r="E69" t="s">
        <v>97</v>
      </c>
      <c r="F69" t="s">
        <v>33</v>
      </c>
      <c r="G69" t="s">
        <v>52</v>
      </c>
      <c r="H69" t="s">
        <v>98</v>
      </c>
      <c r="I69" t="s">
        <v>21</v>
      </c>
      <c r="J69" t="s">
        <v>99</v>
      </c>
      <c r="K69" t="s">
        <v>100</v>
      </c>
      <c r="N69" t="s">
        <v>30</v>
      </c>
      <c r="O69" t="s">
        <v>69</v>
      </c>
    </row>
    <row r="70" spans="1:15" ht="12.75">
      <c r="A70" t="str">
        <f>HYPERLINK("http://www.onsemi.com/PowerSolutions/product.do?id=LM2575D2T-012G","LM2575D2T-012G")</f>
        <v>LM2575D2T-012G</v>
      </c>
      <c r="B70" t="str">
        <f aca="true" t="shared" si="4" ref="B70:B90">HYPERLINK("http://www.onsemi.com/pub/Collateral/LM2575-D.PDF","LM2575/D (408.0kB)")</f>
        <v>LM2575/D (408.0kB)</v>
      </c>
      <c r="C70" t="s">
        <v>15</v>
      </c>
      <c r="D70" t="s">
        <v>58</v>
      </c>
      <c r="E70" t="s">
        <v>109</v>
      </c>
      <c r="F70" t="s">
        <v>33</v>
      </c>
      <c r="G70" t="s">
        <v>52</v>
      </c>
      <c r="H70" t="s">
        <v>98</v>
      </c>
      <c r="I70" t="s">
        <v>21</v>
      </c>
      <c r="J70" t="s">
        <v>104</v>
      </c>
      <c r="K70" t="s">
        <v>110</v>
      </c>
      <c r="N70" t="s">
        <v>54</v>
      </c>
      <c r="O70" t="s">
        <v>69</v>
      </c>
    </row>
    <row r="71" spans="1:15" ht="12.75">
      <c r="A71" t="str">
        <f>HYPERLINK("http://www.onsemi.com/PowerSolutions/product.do?id=LM2575D2T-015G","LM2575D2T-015G")</f>
        <v>LM2575D2T-015G</v>
      </c>
      <c r="B71" t="str">
        <f t="shared" si="4"/>
        <v>LM2575/D (408.0kB)</v>
      </c>
      <c r="C71" t="s">
        <v>15</v>
      </c>
      <c r="D71" t="s">
        <v>58</v>
      </c>
      <c r="E71" t="s">
        <v>111</v>
      </c>
      <c r="F71" t="s">
        <v>33</v>
      </c>
      <c r="G71" t="s">
        <v>52</v>
      </c>
      <c r="H71" t="s">
        <v>98</v>
      </c>
      <c r="I71" t="s">
        <v>21</v>
      </c>
      <c r="J71" t="s">
        <v>102</v>
      </c>
      <c r="K71" t="s">
        <v>110</v>
      </c>
      <c r="N71" t="s">
        <v>54</v>
      </c>
      <c r="O71" t="s">
        <v>69</v>
      </c>
    </row>
    <row r="72" spans="1:15" ht="12.75">
      <c r="A72" t="str">
        <f>HYPERLINK("http://www.onsemi.com/PowerSolutions/product.do?id=LM2575D2T-12R4G","LM2575D2T-12R4G")</f>
        <v>LM2575D2T-12R4G</v>
      </c>
      <c r="B72" t="str">
        <f t="shared" si="4"/>
        <v>LM2575/D (408.0kB)</v>
      </c>
      <c r="C72" t="s">
        <v>15</v>
      </c>
      <c r="D72" t="s">
        <v>58</v>
      </c>
      <c r="E72" t="s">
        <v>109</v>
      </c>
      <c r="F72" t="s">
        <v>33</v>
      </c>
      <c r="G72" t="s">
        <v>52</v>
      </c>
      <c r="H72" t="s">
        <v>98</v>
      </c>
      <c r="I72" t="s">
        <v>21</v>
      </c>
      <c r="J72" t="s">
        <v>104</v>
      </c>
      <c r="K72" t="s">
        <v>110</v>
      </c>
      <c r="N72" t="s">
        <v>54</v>
      </c>
      <c r="O72" t="s">
        <v>69</v>
      </c>
    </row>
    <row r="73" spans="1:15" ht="12.75">
      <c r="A73" t="str">
        <f>HYPERLINK("http://www.onsemi.com/PowerSolutions/product.do?id=LM2575D2T-15R4G","LM2575D2T-15R4G")</f>
        <v>LM2575D2T-15R4G</v>
      </c>
      <c r="B73" t="str">
        <f t="shared" si="4"/>
        <v>LM2575/D (408.0kB)</v>
      </c>
      <c r="C73" t="s">
        <v>15</v>
      </c>
      <c r="D73" t="s">
        <v>58</v>
      </c>
      <c r="E73" t="s">
        <v>111</v>
      </c>
      <c r="F73" t="s">
        <v>33</v>
      </c>
      <c r="G73" t="s">
        <v>52</v>
      </c>
      <c r="H73" t="s">
        <v>98</v>
      </c>
      <c r="I73" t="s">
        <v>21</v>
      </c>
      <c r="J73" t="s">
        <v>102</v>
      </c>
      <c r="K73" t="s">
        <v>110</v>
      </c>
      <c r="N73" t="s">
        <v>54</v>
      </c>
      <c r="O73" t="s">
        <v>69</v>
      </c>
    </row>
    <row r="74" spans="1:15" ht="12.75">
      <c r="A74" t="str">
        <f>HYPERLINK("http://www.onsemi.com/PowerSolutions/product.do?id=LM2575D2T-3.3G","LM2575D2T-3.3G")</f>
        <v>LM2575D2T-3.3G</v>
      </c>
      <c r="B74" t="str">
        <f t="shared" si="4"/>
        <v>LM2575/D (408.0kB)</v>
      </c>
      <c r="C74" t="s">
        <v>15</v>
      </c>
      <c r="D74" t="s">
        <v>58</v>
      </c>
      <c r="E74" t="s">
        <v>112</v>
      </c>
      <c r="F74" t="s">
        <v>33</v>
      </c>
      <c r="G74" t="s">
        <v>52</v>
      </c>
      <c r="H74" t="s">
        <v>98</v>
      </c>
      <c r="I74" t="s">
        <v>21</v>
      </c>
      <c r="J74" t="s">
        <v>106</v>
      </c>
      <c r="K74" t="s">
        <v>110</v>
      </c>
      <c r="N74" t="s">
        <v>54</v>
      </c>
      <c r="O74" t="s">
        <v>69</v>
      </c>
    </row>
    <row r="75" spans="1:15" ht="12.75">
      <c r="A75" t="str">
        <f>HYPERLINK("http://www.onsemi.com/PowerSolutions/product.do?id=LM2575D2T-3.3R4G","LM2575D2T-3.3R4G")</f>
        <v>LM2575D2T-3.3R4G</v>
      </c>
      <c r="B75" t="str">
        <f t="shared" si="4"/>
        <v>LM2575/D (408.0kB)</v>
      </c>
      <c r="C75" t="s">
        <v>15</v>
      </c>
      <c r="D75" t="s">
        <v>58</v>
      </c>
      <c r="E75" t="s">
        <v>112</v>
      </c>
      <c r="F75" t="s">
        <v>33</v>
      </c>
      <c r="G75" t="s">
        <v>52</v>
      </c>
      <c r="H75" t="s">
        <v>98</v>
      </c>
      <c r="I75" t="s">
        <v>21</v>
      </c>
      <c r="J75" t="s">
        <v>106</v>
      </c>
      <c r="K75" t="s">
        <v>110</v>
      </c>
      <c r="N75" t="s">
        <v>54</v>
      </c>
      <c r="O75" t="s">
        <v>69</v>
      </c>
    </row>
    <row r="76" spans="1:15" ht="12.75">
      <c r="A76" t="str">
        <f>HYPERLINK("http://www.onsemi.com/PowerSolutions/product.do?id=LM2575D2T-5G","LM2575D2T-5G")</f>
        <v>LM2575D2T-5G</v>
      </c>
      <c r="B76" t="str">
        <f t="shared" si="4"/>
        <v>LM2575/D (408.0kB)</v>
      </c>
      <c r="C76" t="s">
        <v>15</v>
      </c>
      <c r="D76" t="s">
        <v>58</v>
      </c>
      <c r="E76" t="s">
        <v>113</v>
      </c>
      <c r="F76" t="s">
        <v>33</v>
      </c>
      <c r="G76" t="s">
        <v>52</v>
      </c>
      <c r="H76" t="s">
        <v>98</v>
      </c>
      <c r="I76" t="s">
        <v>21</v>
      </c>
      <c r="J76" t="s">
        <v>108</v>
      </c>
      <c r="K76" t="s">
        <v>110</v>
      </c>
      <c r="N76" t="s">
        <v>54</v>
      </c>
      <c r="O76" t="s">
        <v>69</v>
      </c>
    </row>
    <row r="77" spans="1:15" ht="12.75">
      <c r="A77" t="str">
        <f>HYPERLINK("http://www.onsemi.com/PowerSolutions/product.do?id=LM2575D2T-5R4G","LM2575D2T-5R4G")</f>
        <v>LM2575D2T-5R4G</v>
      </c>
      <c r="B77" t="str">
        <f t="shared" si="4"/>
        <v>LM2575/D (408.0kB)</v>
      </c>
      <c r="C77" t="s">
        <v>15</v>
      </c>
      <c r="D77" t="s">
        <v>58</v>
      </c>
      <c r="E77" t="s">
        <v>113</v>
      </c>
      <c r="F77" t="s">
        <v>33</v>
      </c>
      <c r="G77" t="s">
        <v>52</v>
      </c>
      <c r="H77" t="s">
        <v>98</v>
      </c>
      <c r="I77" t="s">
        <v>21</v>
      </c>
      <c r="J77" t="s">
        <v>108</v>
      </c>
      <c r="K77" t="s">
        <v>110</v>
      </c>
      <c r="N77" t="s">
        <v>54</v>
      </c>
      <c r="O77" t="s">
        <v>114</v>
      </c>
    </row>
    <row r="78" spans="1:15" ht="12.75">
      <c r="A78" t="str">
        <f>HYPERLINK("http://www.onsemi.com/PowerSolutions/product.do?id=LM2575D2T-ADJG","LM2575D2T-ADJG")</f>
        <v>LM2575D2T-ADJG</v>
      </c>
      <c r="B78" t="str">
        <f t="shared" si="4"/>
        <v>LM2575/D (408.0kB)</v>
      </c>
      <c r="C78" t="s">
        <v>15</v>
      </c>
      <c r="D78" t="s">
        <v>58</v>
      </c>
      <c r="E78" t="s">
        <v>115</v>
      </c>
      <c r="F78" t="s">
        <v>33</v>
      </c>
      <c r="G78" t="s">
        <v>52</v>
      </c>
      <c r="H78" t="s">
        <v>98</v>
      </c>
      <c r="I78" t="s">
        <v>21</v>
      </c>
      <c r="J78" t="s">
        <v>99</v>
      </c>
      <c r="K78" t="s">
        <v>110</v>
      </c>
      <c r="N78" t="s">
        <v>54</v>
      </c>
      <c r="O78" t="s">
        <v>69</v>
      </c>
    </row>
    <row r="79" spans="1:15" ht="12.75">
      <c r="A79" t="str">
        <f>HYPERLINK("http://www.onsemi.com/PowerSolutions/product.do?id=LM2575D2T-ADJR4G","LM2575D2T-ADJR4G")</f>
        <v>LM2575D2T-ADJR4G</v>
      </c>
      <c r="B79" t="str">
        <f t="shared" si="4"/>
        <v>LM2575/D (408.0kB)</v>
      </c>
      <c r="C79" t="s">
        <v>15</v>
      </c>
      <c r="D79" t="s">
        <v>58</v>
      </c>
      <c r="E79" t="s">
        <v>115</v>
      </c>
      <c r="F79" t="s">
        <v>33</v>
      </c>
      <c r="G79" t="s">
        <v>52</v>
      </c>
      <c r="H79" t="s">
        <v>98</v>
      </c>
      <c r="I79" t="s">
        <v>21</v>
      </c>
      <c r="J79" t="s">
        <v>99</v>
      </c>
      <c r="K79" t="s">
        <v>110</v>
      </c>
      <c r="N79" t="s">
        <v>54</v>
      </c>
      <c r="O79" t="s">
        <v>69</v>
      </c>
    </row>
    <row r="80" spans="1:15" ht="12.75">
      <c r="A80" t="str">
        <f>HYPERLINK("http://www.onsemi.com/PowerSolutions/product.do?id=LM2575T-12G","LM2575T-12G")</f>
        <v>LM2575T-12G</v>
      </c>
      <c r="B80" t="str">
        <f t="shared" si="4"/>
        <v>LM2575/D (408.0kB)</v>
      </c>
      <c r="C80" t="s">
        <v>15</v>
      </c>
      <c r="D80" t="s">
        <v>58</v>
      </c>
      <c r="E80" t="s">
        <v>109</v>
      </c>
      <c r="F80" t="s">
        <v>33</v>
      </c>
      <c r="G80" t="s">
        <v>52</v>
      </c>
      <c r="H80" t="s">
        <v>98</v>
      </c>
      <c r="I80" t="s">
        <v>21</v>
      </c>
      <c r="J80" t="s">
        <v>104</v>
      </c>
      <c r="K80" t="s">
        <v>110</v>
      </c>
      <c r="N80" t="s">
        <v>56</v>
      </c>
      <c r="O80" t="s">
        <v>69</v>
      </c>
    </row>
    <row r="81" spans="1:15" ht="12.75">
      <c r="A81" t="str">
        <f>HYPERLINK("http://www.onsemi.com/PowerSolutions/product.do?id=LM2575T-15G","LM2575T-15G")</f>
        <v>LM2575T-15G</v>
      </c>
      <c r="B81" t="str">
        <f t="shared" si="4"/>
        <v>LM2575/D (408.0kB)</v>
      </c>
      <c r="C81" t="s">
        <v>15</v>
      </c>
      <c r="D81" t="s">
        <v>58</v>
      </c>
      <c r="E81" t="s">
        <v>111</v>
      </c>
      <c r="F81" t="s">
        <v>33</v>
      </c>
      <c r="G81" t="s">
        <v>52</v>
      </c>
      <c r="H81" t="s">
        <v>98</v>
      </c>
      <c r="I81" t="s">
        <v>21</v>
      </c>
      <c r="J81" t="s">
        <v>102</v>
      </c>
      <c r="K81" t="s">
        <v>110</v>
      </c>
      <c r="N81" t="s">
        <v>56</v>
      </c>
      <c r="O81" t="s">
        <v>69</v>
      </c>
    </row>
    <row r="82" spans="1:15" ht="12.75">
      <c r="A82" t="str">
        <f>HYPERLINK("http://www.onsemi.com/PowerSolutions/product.do?id=LM2575T-3.3G","LM2575T-3.3G")</f>
        <v>LM2575T-3.3G</v>
      </c>
      <c r="B82" t="str">
        <f t="shared" si="4"/>
        <v>LM2575/D (408.0kB)</v>
      </c>
      <c r="C82" t="s">
        <v>15</v>
      </c>
      <c r="D82" t="s">
        <v>58</v>
      </c>
      <c r="E82" t="s">
        <v>112</v>
      </c>
      <c r="F82" t="s">
        <v>33</v>
      </c>
      <c r="G82" t="s">
        <v>52</v>
      </c>
      <c r="H82" t="s">
        <v>98</v>
      </c>
      <c r="I82" t="s">
        <v>21</v>
      </c>
      <c r="J82" t="s">
        <v>106</v>
      </c>
      <c r="K82" t="s">
        <v>110</v>
      </c>
      <c r="N82" t="s">
        <v>56</v>
      </c>
      <c r="O82" t="s">
        <v>69</v>
      </c>
    </row>
    <row r="83" spans="1:15" ht="12.75">
      <c r="A83" t="str">
        <f>HYPERLINK("http://www.onsemi.com/PowerSolutions/product.do?id=LM2575T-5G","LM2575T-5G")</f>
        <v>LM2575T-5G</v>
      </c>
      <c r="B83" t="str">
        <f t="shared" si="4"/>
        <v>LM2575/D (408.0kB)</v>
      </c>
      <c r="C83" t="s">
        <v>15</v>
      </c>
      <c r="D83" t="s">
        <v>58</v>
      </c>
      <c r="E83" t="s">
        <v>113</v>
      </c>
      <c r="F83" t="s">
        <v>33</v>
      </c>
      <c r="G83" t="s">
        <v>52</v>
      </c>
      <c r="H83" t="s">
        <v>98</v>
      </c>
      <c r="I83" t="s">
        <v>21</v>
      </c>
      <c r="J83" t="s">
        <v>108</v>
      </c>
      <c r="K83" t="s">
        <v>110</v>
      </c>
      <c r="N83" t="s">
        <v>56</v>
      </c>
      <c r="O83" t="s">
        <v>116</v>
      </c>
    </row>
    <row r="84" spans="1:15" ht="12.75">
      <c r="A84" t="str">
        <f>HYPERLINK("http://www.onsemi.com/PowerSolutions/product.do?id=LM2575T-ADJG","LM2575T-ADJG")</f>
        <v>LM2575T-ADJG</v>
      </c>
      <c r="B84" t="str">
        <f t="shared" si="4"/>
        <v>LM2575/D (408.0kB)</v>
      </c>
      <c r="C84" t="s">
        <v>15</v>
      </c>
      <c r="D84" t="s">
        <v>58</v>
      </c>
      <c r="E84" t="s">
        <v>115</v>
      </c>
      <c r="F84" t="s">
        <v>33</v>
      </c>
      <c r="G84" t="s">
        <v>52</v>
      </c>
      <c r="H84" t="s">
        <v>98</v>
      </c>
      <c r="I84" t="s">
        <v>21</v>
      </c>
      <c r="J84" t="s">
        <v>99</v>
      </c>
      <c r="K84" t="s">
        <v>110</v>
      </c>
      <c r="N84" t="s">
        <v>56</v>
      </c>
      <c r="O84" t="s">
        <v>69</v>
      </c>
    </row>
    <row r="85" spans="1:15" ht="12.75">
      <c r="A85" t="str">
        <f>HYPERLINK("http://www.onsemi.com/PowerSolutions/product.do?id=LM2575TV-005G","LM2575TV-005G")</f>
        <v>LM2575TV-005G</v>
      </c>
      <c r="B85" t="str">
        <f t="shared" si="4"/>
        <v>LM2575/D (408.0kB)</v>
      </c>
      <c r="C85" t="s">
        <v>15</v>
      </c>
      <c r="D85" t="s">
        <v>58</v>
      </c>
      <c r="E85" t="s">
        <v>113</v>
      </c>
      <c r="F85" t="s">
        <v>33</v>
      </c>
      <c r="G85" t="s">
        <v>52</v>
      </c>
      <c r="H85" t="s">
        <v>98</v>
      </c>
      <c r="I85" t="s">
        <v>21</v>
      </c>
      <c r="J85" t="s">
        <v>108</v>
      </c>
      <c r="K85" t="s">
        <v>110</v>
      </c>
      <c r="N85" t="s">
        <v>57</v>
      </c>
      <c r="O85" t="s">
        <v>69</v>
      </c>
    </row>
    <row r="86" spans="1:15" ht="12.75">
      <c r="A86" t="str">
        <f>HYPERLINK("http://www.onsemi.com/PowerSolutions/product.do?id=LM2575TV-012G","LM2575TV-012G")</f>
        <v>LM2575TV-012G</v>
      </c>
      <c r="B86" t="str">
        <f t="shared" si="4"/>
        <v>LM2575/D (408.0kB)</v>
      </c>
      <c r="C86" t="s">
        <v>15</v>
      </c>
      <c r="D86" t="s">
        <v>58</v>
      </c>
      <c r="E86" t="s">
        <v>109</v>
      </c>
      <c r="F86" t="s">
        <v>33</v>
      </c>
      <c r="G86" t="s">
        <v>52</v>
      </c>
      <c r="H86" t="s">
        <v>98</v>
      </c>
      <c r="I86" t="s">
        <v>21</v>
      </c>
      <c r="J86" t="s">
        <v>104</v>
      </c>
      <c r="K86" t="s">
        <v>110</v>
      </c>
      <c r="N86" t="s">
        <v>57</v>
      </c>
      <c r="O86" t="s">
        <v>69</v>
      </c>
    </row>
    <row r="87" spans="1:15" ht="12.75">
      <c r="A87" t="str">
        <f>HYPERLINK("http://www.onsemi.com/PowerSolutions/product.do?id=LM2575TV-15G","LM2575TV-15G")</f>
        <v>LM2575TV-15G</v>
      </c>
      <c r="B87" t="str">
        <f t="shared" si="4"/>
        <v>LM2575/D (408.0kB)</v>
      </c>
      <c r="C87" t="s">
        <v>15</v>
      </c>
      <c r="D87" t="s">
        <v>58</v>
      </c>
      <c r="E87" t="s">
        <v>111</v>
      </c>
      <c r="F87" t="s">
        <v>33</v>
      </c>
      <c r="G87" t="s">
        <v>52</v>
      </c>
      <c r="H87" t="s">
        <v>98</v>
      </c>
      <c r="I87" t="s">
        <v>21</v>
      </c>
      <c r="J87" t="s">
        <v>102</v>
      </c>
      <c r="K87" t="s">
        <v>110</v>
      </c>
      <c r="N87" t="s">
        <v>57</v>
      </c>
      <c r="O87" t="s">
        <v>69</v>
      </c>
    </row>
    <row r="88" spans="1:15" ht="12.75">
      <c r="A88" t="str">
        <f>HYPERLINK("http://www.onsemi.com/PowerSolutions/product.do?id=LM2575TV-3.3G","LM2575TV-3.3G")</f>
        <v>LM2575TV-3.3G</v>
      </c>
      <c r="B88" t="str">
        <f t="shared" si="4"/>
        <v>LM2575/D (408.0kB)</v>
      </c>
      <c r="C88" t="s">
        <v>15</v>
      </c>
      <c r="D88" t="s">
        <v>58</v>
      </c>
      <c r="E88" t="s">
        <v>112</v>
      </c>
      <c r="F88" t="s">
        <v>33</v>
      </c>
      <c r="G88" t="s">
        <v>52</v>
      </c>
      <c r="H88" t="s">
        <v>98</v>
      </c>
      <c r="I88" t="s">
        <v>21</v>
      </c>
      <c r="J88" t="s">
        <v>106</v>
      </c>
      <c r="K88" t="s">
        <v>110</v>
      </c>
      <c r="N88" t="s">
        <v>57</v>
      </c>
      <c r="O88" t="s">
        <v>69</v>
      </c>
    </row>
    <row r="89" spans="1:15" ht="12.75">
      <c r="A89" t="str">
        <f>HYPERLINK("http://www.onsemi.com/PowerSolutions/product.do?id=LM2575TV-5G","LM2575TV-5G")</f>
        <v>LM2575TV-5G</v>
      </c>
      <c r="B89" t="str">
        <f t="shared" si="4"/>
        <v>LM2575/D (408.0kB)</v>
      </c>
      <c r="C89" t="s">
        <v>15</v>
      </c>
      <c r="D89" t="s">
        <v>58</v>
      </c>
      <c r="E89" t="s">
        <v>113</v>
      </c>
      <c r="F89" t="s">
        <v>33</v>
      </c>
      <c r="G89" t="s">
        <v>52</v>
      </c>
      <c r="H89" t="s">
        <v>98</v>
      </c>
      <c r="I89" t="s">
        <v>21</v>
      </c>
      <c r="J89" t="s">
        <v>108</v>
      </c>
      <c r="K89" t="s">
        <v>110</v>
      </c>
      <c r="N89" t="s">
        <v>57</v>
      </c>
      <c r="O89" t="s">
        <v>69</v>
      </c>
    </row>
    <row r="90" spans="1:15" ht="12.75">
      <c r="A90" t="str">
        <f>HYPERLINK("http://www.onsemi.com/PowerSolutions/product.do?id=LM2575TV-ADJG","LM2575TV-ADJG")</f>
        <v>LM2575TV-ADJG</v>
      </c>
      <c r="B90" t="str">
        <f t="shared" si="4"/>
        <v>LM2575/D (408.0kB)</v>
      </c>
      <c r="C90" t="s">
        <v>15</v>
      </c>
      <c r="D90" t="s">
        <v>58</v>
      </c>
      <c r="E90" t="s">
        <v>115</v>
      </c>
      <c r="F90" t="s">
        <v>33</v>
      </c>
      <c r="G90" t="s">
        <v>52</v>
      </c>
      <c r="H90" t="s">
        <v>98</v>
      </c>
      <c r="I90" t="s">
        <v>21</v>
      </c>
      <c r="J90" t="s">
        <v>99</v>
      </c>
      <c r="K90" t="s">
        <v>110</v>
      </c>
      <c r="N90" t="s">
        <v>57</v>
      </c>
      <c r="O90" t="s">
        <v>69</v>
      </c>
    </row>
    <row r="91" spans="1:15" ht="12.75">
      <c r="A91" t="str">
        <f>HYPERLINK("http://www.onsemi.com/PowerSolutions/product.do?id=LM2576D2T-005G","LM2576D2T-005G")</f>
        <v>LM2576D2T-005G</v>
      </c>
      <c r="B91" t="str">
        <f aca="true" t="shared" si="5" ref="B91:B109">HYPERLINK("http://www.onsemi.com/pub/Collateral/LM2576-D.PDF","LM2576/D (275.0kB)")</f>
        <v>LM2576/D (275.0kB)</v>
      </c>
      <c r="C91" t="s">
        <v>15</v>
      </c>
      <c r="D91" t="s">
        <v>58</v>
      </c>
      <c r="E91" t="s">
        <v>117</v>
      </c>
      <c r="F91" t="s">
        <v>33</v>
      </c>
      <c r="H91" t="s">
        <v>98</v>
      </c>
      <c r="I91" t="s">
        <v>21</v>
      </c>
      <c r="J91" t="s">
        <v>108</v>
      </c>
      <c r="K91" t="s">
        <v>20</v>
      </c>
      <c r="L91" t="s">
        <v>118</v>
      </c>
      <c r="N91" t="s">
        <v>54</v>
      </c>
      <c r="O91" t="s">
        <v>69</v>
      </c>
    </row>
    <row r="92" spans="1:15" ht="12.75">
      <c r="A92" t="str">
        <f>HYPERLINK("http://www.onsemi.com/PowerSolutions/product.do?id=LM2576D2T-012G","LM2576D2T-012G")</f>
        <v>LM2576D2T-012G</v>
      </c>
      <c r="B92" t="str">
        <f t="shared" si="5"/>
        <v>LM2576/D (275.0kB)</v>
      </c>
      <c r="C92" t="s">
        <v>15</v>
      </c>
      <c r="D92" t="s">
        <v>58</v>
      </c>
      <c r="E92" t="s">
        <v>119</v>
      </c>
      <c r="F92" t="s">
        <v>33</v>
      </c>
      <c r="H92" t="s">
        <v>98</v>
      </c>
      <c r="I92" t="s">
        <v>21</v>
      </c>
      <c r="J92" t="s">
        <v>104</v>
      </c>
      <c r="K92" t="s">
        <v>20</v>
      </c>
      <c r="N92" t="s">
        <v>54</v>
      </c>
      <c r="O92" t="s">
        <v>69</v>
      </c>
    </row>
    <row r="93" spans="1:15" ht="12.75">
      <c r="A93" t="str">
        <f>HYPERLINK("http://www.onsemi.com/PowerSolutions/product.do?id=LM2576D2T-15G","LM2576D2T-15G")</f>
        <v>LM2576D2T-15G</v>
      </c>
      <c r="B93" t="str">
        <f t="shared" si="5"/>
        <v>LM2576/D (275.0kB)</v>
      </c>
      <c r="C93" t="s">
        <v>15</v>
      </c>
      <c r="D93" t="s">
        <v>58</v>
      </c>
      <c r="E93" t="s">
        <v>120</v>
      </c>
      <c r="F93" t="s">
        <v>33</v>
      </c>
      <c r="H93" t="s">
        <v>98</v>
      </c>
      <c r="I93" t="s">
        <v>21</v>
      </c>
      <c r="J93" t="s">
        <v>102</v>
      </c>
      <c r="K93" t="s">
        <v>20</v>
      </c>
      <c r="N93" t="s">
        <v>54</v>
      </c>
      <c r="O93" t="s">
        <v>69</v>
      </c>
    </row>
    <row r="94" spans="1:15" ht="12.75">
      <c r="A94" t="str">
        <f>HYPERLINK("http://www.onsemi.com/PowerSolutions/product.do?id=LM2576D2T-3.3G","LM2576D2T-3.3G")</f>
        <v>LM2576D2T-3.3G</v>
      </c>
      <c r="B94" t="str">
        <f t="shared" si="5"/>
        <v>LM2576/D (275.0kB)</v>
      </c>
      <c r="C94" t="s">
        <v>15</v>
      </c>
      <c r="D94" t="s">
        <v>58</v>
      </c>
      <c r="E94" t="s">
        <v>121</v>
      </c>
      <c r="F94" t="s">
        <v>33</v>
      </c>
      <c r="H94" t="s">
        <v>98</v>
      </c>
      <c r="I94" t="s">
        <v>21</v>
      </c>
      <c r="J94" t="s">
        <v>106</v>
      </c>
      <c r="K94" t="s">
        <v>20</v>
      </c>
      <c r="L94" t="s">
        <v>118</v>
      </c>
      <c r="N94" t="s">
        <v>54</v>
      </c>
      <c r="O94" t="s">
        <v>69</v>
      </c>
    </row>
    <row r="95" spans="1:15" ht="12.75">
      <c r="A95" t="str">
        <f>HYPERLINK("http://www.onsemi.com/PowerSolutions/product.do?id=LM2576D2T-ADJG","LM2576D2T-ADJG")</f>
        <v>LM2576D2T-ADJG</v>
      </c>
      <c r="B95" t="str">
        <f t="shared" si="5"/>
        <v>LM2576/D (275.0kB)</v>
      </c>
      <c r="C95" t="s">
        <v>15</v>
      </c>
      <c r="D95" t="s">
        <v>58</v>
      </c>
      <c r="E95" t="s">
        <v>122</v>
      </c>
      <c r="F95" t="s">
        <v>33</v>
      </c>
      <c r="H95" t="s">
        <v>98</v>
      </c>
      <c r="I95" t="s">
        <v>21</v>
      </c>
      <c r="J95" t="s">
        <v>99</v>
      </c>
      <c r="K95" t="s">
        <v>20</v>
      </c>
      <c r="L95" t="s">
        <v>118</v>
      </c>
      <c r="N95" t="s">
        <v>54</v>
      </c>
      <c r="O95" t="s">
        <v>69</v>
      </c>
    </row>
    <row r="96" spans="1:15" ht="12.75">
      <c r="A96" t="str">
        <f>HYPERLINK("http://www.onsemi.com/PowerSolutions/product.do?id=LM2576D2T-ADJR4G","LM2576D2T-ADJR4G")</f>
        <v>LM2576D2T-ADJR4G</v>
      </c>
      <c r="B96" t="str">
        <f t="shared" si="5"/>
        <v>LM2576/D (275.0kB)</v>
      </c>
      <c r="C96" t="s">
        <v>15</v>
      </c>
      <c r="D96" t="s">
        <v>58</v>
      </c>
      <c r="E96" t="s">
        <v>122</v>
      </c>
      <c r="F96" t="s">
        <v>33</v>
      </c>
      <c r="H96" t="s">
        <v>98</v>
      </c>
      <c r="I96" t="s">
        <v>21</v>
      </c>
      <c r="J96" t="s">
        <v>99</v>
      </c>
      <c r="K96" t="s">
        <v>20</v>
      </c>
      <c r="L96" t="s">
        <v>118</v>
      </c>
      <c r="N96" t="s">
        <v>54</v>
      </c>
      <c r="O96" t="s">
        <v>123</v>
      </c>
    </row>
    <row r="97" spans="1:15" ht="12.75">
      <c r="A97" t="str">
        <f>HYPERLINK("http://www.onsemi.com/PowerSolutions/product.do?id=LM2576D2TR4-012G","LM2576D2TR4-012G")</f>
        <v>LM2576D2TR4-012G</v>
      </c>
      <c r="B97" t="str">
        <f t="shared" si="5"/>
        <v>LM2576/D (275.0kB)</v>
      </c>
      <c r="C97" t="s">
        <v>15</v>
      </c>
      <c r="D97" t="s">
        <v>58</v>
      </c>
      <c r="E97" t="s">
        <v>119</v>
      </c>
      <c r="F97" t="s">
        <v>33</v>
      </c>
      <c r="H97" t="s">
        <v>98</v>
      </c>
      <c r="I97" t="s">
        <v>21</v>
      </c>
      <c r="J97" t="s">
        <v>104</v>
      </c>
      <c r="K97" t="s">
        <v>20</v>
      </c>
      <c r="N97" t="s">
        <v>54</v>
      </c>
      <c r="O97" t="s">
        <v>69</v>
      </c>
    </row>
    <row r="98" spans="1:15" ht="12.75">
      <c r="A98" t="str">
        <f>HYPERLINK("http://www.onsemi.com/PowerSolutions/product.do?id=LM2576D2TR4-3.3G","LM2576D2TR4-3.3G")</f>
        <v>LM2576D2TR4-3.3G</v>
      </c>
      <c r="B98" t="str">
        <f t="shared" si="5"/>
        <v>LM2576/D (275.0kB)</v>
      </c>
      <c r="C98" t="s">
        <v>15</v>
      </c>
      <c r="D98" t="s">
        <v>58</v>
      </c>
      <c r="E98" t="s">
        <v>121</v>
      </c>
      <c r="F98" t="s">
        <v>33</v>
      </c>
      <c r="H98" t="s">
        <v>98</v>
      </c>
      <c r="I98" t="s">
        <v>21</v>
      </c>
      <c r="J98" t="s">
        <v>106</v>
      </c>
      <c r="K98" t="s">
        <v>20</v>
      </c>
      <c r="L98" t="s">
        <v>118</v>
      </c>
      <c r="N98" t="s">
        <v>54</v>
      </c>
      <c r="O98" t="s">
        <v>124</v>
      </c>
    </row>
    <row r="99" spans="1:15" ht="12.75">
      <c r="A99" t="str">
        <f>HYPERLINK("http://www.onsemi.com/PowerSolutions/product.do?id=LM2576D2TR4-5G","LM2576D2TR4-5G")</f>
        <v>LM2576D2TR4-5G</v>
      </c>
      <c r="B99" t="str">
        <f t="shared" si="5"/>
        <v>LM2576/D (275.0kB)</v>
      </c>
      <c r="C99" t="s">
        <v>15</v>
      </c>
      <c r="D99" t="s">
        <v>58</v>
      </c>
      <c r="E99" t="s">
        <v>117</v>
      </c>
      <c r="F99" t="s">
        <v>33</v>
      </c>
      <c r="H99" t="s">
        <v>98</v>
      </c>
      <c r="I99" t="s">
        <v>21</v>
      </c>
      <c r="J99" t="s">
        <v>108</v>
      </c>
      <c r="K99" t="s">
        <v>20</v>
      </c>
      <c r="N99" t="s">
        <v>54</v>
      </c>
      <c r="O99" t="s">
        <v>69</v>
      </c>
    </row>
    <row r="100" spans="1:15" ht="12.75">
      <c r="A100" t="str">
        <f>HYPERLINK("http://www.onsemi.com/PowerSolutions/product.do?id=LM2576T-005G","LM2576T-005G")</f>
        <v>LM2576T-005G</v>
      </c>
      <c r="B100" t="str">
        <f t="shared" si="5"/>
        <v>LM2576/D (275.0kB)</v>
      </c>
      <c r="C100" t="s">
        <v>15</v>
      </c>
      <c r="D100" t="s">
        <v>58</v>
      </c>
      <c r="E100" t="s">
        <v>117</v>
      </c>
      <c r="F100" t="s">
        <v>33</v>
      </c>
      <c r="H100" t="s">
        <v>98</v>
      </c>
      <c r="I100" t="s">
        <v>21</v>
      </c>
      <c r="J100" t="s">
        <v>108</v>
      </c>
      <c r="K100" t="s">
        <v>20</v>
      </c>
      <c r="L100" t="s">
        <v>118</v>
      </c>
      <c r="N100" t="s">
        <v>56</v>
      </c>
      <c r="O100" t="s">
        <v>125</v>
      </c>
    </row>
    <row r="101" spans="1:15" ht="12.75">
      <c r="A101" t="str">
        <f>HYPERLINK("http://www.onsemi.com/PowerSolutions/product.do?id=LM2576T-012G","LM2576T-012G")</f>
        <v>LM2576T-012G</v>
      </c>
      <c r="B101" t="str">
        <f t="shared" si="5"/>
        <v>LM2576/D (275.0kB)</v>
      </c>
      <c r="C101" t="s">
        <v>15</v>
      </c>
      <c r="D101" t="s">
        <v>58</v>
      </c>
      <c r="E101" t="s">
        <v>119</v>
      </c>
      <c r="F101" t="s">
        <v>33</v>
      </c>
      <c r="H101" t="s">
        <v>98</v>
      </c>
      <c r="I101" t="s">
        <v>21</v>
      </c>
      <c r="J101" t="s">
        <v>104</v>
      </c>
      <c r="K101" t="s">
        <v>20</v>
      </c>
      <c r="N101" t="s">
        <v>56</v>
      </c>
      <c r="O101" t="s">
        <v>69</v>
      </c>
    </row>
    <row r="102" spans="1:15" ht="12.75">
      <c r="A102" t="str">
        <f>HYPERLINK("http://www.onsemi.com/PowerSolutions/product.do?id=LM2576T-15G","LM2576T-15G")</f>
        <v>LM2576T-15G</v>
      </c>
      <c r="B102" t="str">
        <f t="shared" si="5"/>
        <v>LM2576/D (275.0kB)</v>
      </c>
      <c r="C102" t="s">
        <v>15</v>
      </c>
      <c r="D102" t="s">
        <v>58</v>
      </c>
      <c r="E102" t="s">
        <v>120</v>
      </c>
      <c r="F102" t="s">
        <v>33</v>
      </c>
      <c r="H102" t="s">
        <v>98</v>
      </c>
      <c r="I102" t="s">
        <v>21</v>
      </c>
      <c r="J102" t="s">
        <v>102</v>
      </c>
      <c r="K102" t="s">
        <v>20</v>
      </c>
      <c r="N102" t="s">
        <v>56</v>
      </c>
      <c r="O102" t="s">
        <v>69</v>
      </c>
    </row>
    <row r="103" spans="1:15" ht="12.75">
      <c r="A103" t="str">
        <f>HYPERLINK("http://www.onsemi.com/PowerSolutions/product.do?id=LM2576T-3.3G","LM2576T-3.3G")</f>
        <v>LM2576T-3.3G</v>
      </c>
      <c r="B103" t="str">
        <f t="shared" si="5"/>
        <v>LM2576/D (275.0kB)</v>
      </c>
      <c r="C103" t="s">
        <v>15</v>
      </c>
      <c r="D103" t="s">
        <v>58</v>
      </c>
      <c r="E103" t="s">
        <v>121</v>
      </c>
      <c r="F103" t="s">
        <v>33</v>
      </c>
      <c r="H103" t="s">
        <v>98</v>
      </c>
      <c r="I103" t="s">
        <v>21</v>
      </c>
      <c r="J103" t="s">
        <v>106</v>
      </c>
      <c r="K103" t="s">
        <v>20</v>
      </c>
      <c r="L103" t="s">
        <v>118</v>
      </c>
      <c r="N103" t="s">
        <v>56</v>
      </c>
      <c r="O103" t="s">
        <v>69</v>
      </c>
    </row>
    <row r="104" spans="1:15" ht="12.75">
      <c r="A104" t="str">
        <f>HYPERLINK("http://www.onsemi.com/PowerSolutions/product.do?id=LM2576T-ADJG","LM2576T-ADJG")</f>
        <v>LM2576T-ADJG</v>
      </c>
      <c r="B104" t="str">
        <f t="shared" si="5"/>
        <v>LM2576/D (275.0kB)</v>
      </c>
      <c r="C104" t="s">
        <v>15</v>
      </c>
      <c r="D104" t="s">
        <v>58</v>
      </c>
      <c r="E104" t="s">
        <v>122</v>
      </c>
      <c r="F104" t="s">
        <v>33</v>
      </c>
      <c r="H104" t="s">
        <v>98</v>
      </c>
      <c r="I104" t="s">
        <v>21</v>
      </c>
      <c r="J104" t="s">
        <v>99</v>
      </c>
      <c r="K104" t="s">
        <v>20</v>
      </c>
      <c r="L104" t="s">
        <v>118</v>
      </c>
      <c r="N104" t="s">
        <v>56</v>
      </c>
      <c r="O104" t="s">
        <v>126</v>
      </c>
    </row>
    <row r="105" spans="1:15" ht="12.75">
      <c r="A105" t="str">
        <f>HYPERLINK("http://www.onsemi.com/PowerSolutions/product.do?id=LM2576TV-012G","LM2576TV-012G")</f>
        <v>LM2576TV-012G</v>
      </c>
      <c r="B105" t="str">
        <f t="shared" si="5"/>
        <v>LM2576/D (275.0kB)</v>
      </c>
      <c r="C105" t="s">
        <v>15</v>
      </c>
      <c r="D105" t="s">
        <v>58</v>
      </c>
      <c r="E105" t="s">
        <v>119</v>
      </c>
      <c r="F105" t="s">
        <v>33</v>
      </c>
      <c r="H105" t="s">
        <v>98</v>
      </c>
      <c r="I105" t="s">
        <v>21</v>
      </c>
      <c r="J105" t="s">
        <v>104</v>
      </c>
      <c r="K105" t="s">
        <v>20</v>
      </c>
      <c r="N105" t="s">
        <v>57</v>
      </c>
      <c r="O105" t="s">
        <v>69</v>
      </c>
    </row>
    <row r="106" spans="1:15" ht="12.75">
      <c r="A106" t="str">
        <f>HYPERLINK("http://www.onsemi.com/PowerSolutions/product.do?id=LM2576TV-015G","LM2576TV-015G")</f>
        <v>LM2576TV-015G</v>
      </c>
      <c r="B106" t="str">
        <f t="shared" si="5"/>
        <v>LM2576/D (275.0kB)</v>
      </c>
      <c r="C106" t="s">
        <v>15</v>
      </c>
      <c r="D106" t="s">
        <v>58</v>
      </c>
      <c r="E106" t="s">
        <v>120</v>
      </c>
      <c r="F106" t="s">
        <v>33</v>
      </c>
      <c r="H106" t="s">
        <v>98</v>
      </c>
      <c r="I106" t="s">
        <v>21</v>
      </c>
      <c r="J106" t="s">
        <v>102</v>
      </c>
      <c r="K106" t="s">
        <v>20</v>
      </c>
      <c r="N106" t="s">
        <v>57</v>
      </c>
      <c r="O106" t="s">
        <v>69</v>
      </c>
    </row>
    <row r="107" spans="1:15" ht="12.75">
      <c r="A107" t="str">
        <f>HYPERLINK("http://www.onsemi.com/PowerSolutions/product.do?id=LM2576TV-3.3G","LM2576TV-3.3G")</f>
        <v>LM2576TV-3.3G</v>
      </c>
      <c r="B107" t="str">
        <f t="shared" si="5"/>
        <v>LM2576/D (275.0kB)</v>
      </c>
      <c r="C107" t="s">
        <v>15</v>
      </c>
      <c r="D107" t="s">
        <v>58</v>
      </c>
      <c r="E107" t="s">
        <v>121</v>
      </c>
      <c r="F107" t="s">
        <v>33</v>
      </c>
      <c r="H107" t="s">
        <v>98</v>
      </c>
      <c r="I107" t="s">
        <v>21</v>
      </c>
      <c r="J107" t="s">
        <v>106</v>
      </c>
      <c r="K107" t="s">
        <v>20</v>
      </c>
      <c r="L107" t="s">
        <v>118</v>
      </c>
      <c r="N107" t="s">
        <v>57</v>
      </c>
      <c r="O107" t="s">
        <v>69</v>
      </c>
    </row>
    <row r="108" spans="1:15" ht="12.75">
      <c r="A108" t="str">
        <f>HYPERLINK("http://www.onsemi.com/PowerSolutions/product.do?id=LM2576TV-5G","LM2576TV-5G")</f>
        <v>LM2576TV-5G</v>
      </c>
      <c r="B108" t="str">
        <f t="shared" si="5"/>
        <v>LM2576/D (275.0kB)</v>
      </c>
      <c r="C108" t="s">
        <v>15</v>
      </c>
      <c r="D108" t="s">
        <v>58</v>
      </c>
      <c r="E108" t="s">
        <v>117</v>
      </c>
      <c r="F108" t="s">
        <v>33</v>
      </c>
      <c r="H108" t="s">
        <v>98</v>
      </c>
      <c r="I108" t="s">
        <v>21</v>
      </c>
      <c r="J108" t="s">
        <v>108</v>
      </c>
      <c r="K108" t="s">
        <v>20</v>
      </c>
      <c r="N108" t="s">
        <v>57</v>
      </c>
      <c r="O108" t="s">
        <v>69</v>
      </c>
    </row>
    <row r="109" spans="1:15" ht="12.75">
      <c r="A109" t="str">
        <f>HYPERLINK("http://www.onsemi.com/PowerSolutions/product.do?id=LM2576TV-ADJG","LM2576TV-ADJG")</f>
        <v>LM2576TV-ADJG</v>
      </c>
      <c r="B109" t="str">
        <f t="shared" si="5"/>
        <v>LM2576/D (275.0kB)</v>
      </c>
      <c r="C109" t="s">
        <v>15</v>
      </c>
      <c r="D109" t="s">
        <v>58</v>
      </c>
      <c r="E109" t="s">
        <v>122</v>
      </c>
      <c r="F109" t="s">
        <v>33</v>
      </c>
      <c r="H109" t="s">
        <v>98</v>
      </c>
      <c r="I109" t="s">
        <v>21</v>
      </c>
      <c r="J109" t="s">
        <v>99</v>
      </c>
      <c r="K109" t="s">
        <v>20</v>
      </c>
      <c r="L109" t="s">
        <v>118</v>
      </c>
      <c r="N109" t="s">
        <v>57</v>
      </c>
      <c r="O109" t="s">
        <v>127</v>
      </c>
    </row>
    <row r="110" spans="1:15" ht="12.75">
      <c r="A110" t="str">
        <f>HYPERLINK("http://www.onsemi.com/PowerSolutions/product.do?id=MC33063ADG","MC33063ADG")</f>
        <v>MC33063ADG</v>
      </c>
      <c r="B110" t="str">
        <f aca="true" t="shared" si="6" ref="B110:B115">HYPERLINK("http://www.onsemi.com/pub/Collateral/MC34063A-D.PDF","MC34063A/D (159.0kB)")</f>
        <v>MC34063A/D (159.0kB)</v>
      </c>
      <c r="C110" t="s">
        <v>15</v>
      </c>
      <c r="D110" t="s">
        <v>58</v>
      </c>
      <c r="E110" t="s">
        <v>128</v>
      </c>
      <c r="F110" t="s">
        <v>26</v>
      </c>
      <c r="G110" t="s">
        <v>52</v>
      </c>
      <c r="H110" t="s">
        <v>20</v>
      </c>
      <c r="I110" t="s">
        <v>21</v>
      </c>
      <c r="J110" t="s">
        <v>129</v>
      </c>
      <c r="K110" t="s">
        <v>22</v>
      </c>
      <c r="M110" t="s">
        <v>130</v>
      </c>
      <c r="N110" t="s">
        <v>24</v>
      </c>
      <c r="O110" t="s">
        <v>69</v>
      </c>
    </row>
    <row r="111" spans="1:15" ht="12.75">
      <c r="A111" t="str">
        <f>HYPERLINK("http://www.onsemi.com/PowerSolutions/product.do?id=MC33063ADR2G","MC33063ADR2G")</f>
        <v>MC33063ADR2G</v>
      </c>
      <c r="B111" t="str">
        <f t="shared" si="6"/>
        <v>MC34063A/D (159.0kB)</v>
      </c>
      <c r="C111" t="s">
        <v>15</v>
      </c>
      <c r="D111" t="s">
        <v>58</v>
      </c>
      <c r="E111" t="s">
        <v>128</v>
      </c>
      <c r="F111" t="s">
        <v>26</v>
      </c>
      <c r="G111" t="s">
        <v>52</v>
      </c>
      <c r="H111" t="s">
        <v>20</v>
      </c>
      <c r="I111" t="s">
        <v>21</v>
      </c>
      <c r="J111" t="s">
        <v>129</v>
      </c>
      <c r="K111" t="s">
        <v>22</v>
      </c>
      <c r="M111" t="s">
        <v>130</v>
      </c>
      <c r="N111" t="s">
        <v>24</v>
      </c>
      <c r="O111" t="s">
        <v>131</v>
      </c>
    </row>
    <row r="112" spans="1:15" ht="12.75">
      <c r="A112" t="str">
        <f>HYPERLINK("http://www.onsemi.com/PowerSolutions/product.do?id=MC33063AP1G","MC33063AP1G")</f>
        <v>MC33063AP1G</v>
      </c>
      <c r="B112" t="str">
        <f t="shared" si="6"/>
        <v>MC34063A/D (159.0kB)</v>
      </c>
      <c r="C112" t="s">
        <v>15</v>
      </c>
      <c r="D112" t="s">
        <v>58</v>
      </c>
      <c r="E112" t="s">
        <v>128</v>
      </c>
      <c r="F112" t="s">
        <v>26</v>
      </c>
      <c r="G112" t="s">
        <v>52</v>
      </c>
      <c r="H112" t="s">
        <v>20</v>
      </c>
      <c r="I112" t="s">
        <v>21</v>
      </c>
      <c r="J112" t="s">
        <v>129</v>
      </c>
      <c r="K112" t="s">
        <v>22</v>
      </c>
      <c r="M112" t="s">
        <v>130</v>
      </c>
      <c r="N112" t="s">
        <v>30</v>
      </c>
      <c r="O112" t="s">
        <v>69</v>
      </c>
    </row>
    <row r="113" spans="1:15" ht="12.75">
      <c r="A113" t="str">
        <f>HYPERLINK("http://www.onsemi.com/PowerSolutions/product.do?id=MC33063AVDG","MC33063AVDG")</f>
        <v>MC33063AVDG</v>
      </c>
      <c r="B113" t="str">
        <f t="shared" si="6"/>
        <v>MC34063A/D (159.0kB)</v>
      </c>
      <c r="C113" t="s">
        <v>15</v>
      </c>
      <c r="D113" t="s">
        <v>58</v>
      </c>
      <c r="E113" t="s">
        <v>128</v>
      </c>
      <c r="F113" t="s">
        <v>26</v>
      </c>
      <c r="G113" t="s">
        <v>52</v>
      </c>
      <c r="H113" t="s">
        <v>20</v>
      </c>
      <c r="I113" t="s">
        <v>21</v>
      </c>
      <c r="J113" t="s">
        <v>129</v>
      </c>
      <c r="K113" t="s">
        <v>22</v>
      </c>
      <c r="M113" t="s">
        <v>130</v>
      </c>
      <c r="N113" t="s">
        <v>24</v>
      </c>
      <c r="O113" t="s">
        <v>132</v>
      </c>
    </row>
    <row r="114" spans="1:15" ht="12.75">
      <c r="A114" t="str">
        <f>HYPERLINK("http://www.onsemi.com/PowerSolutions/product.do?id=MC33063AVDR2G","MC33063AVDR2G")</f>
        <v>MC33063AVDR2G</v>
      </c>
      <c r="B114" t="str">
        <f t="shared" si="6"/>
        <v>MC34063A/D (159.0kB)</v>
      </c>
      <c r="C114" t="s">
        <v>15</v>
      </c>
      <c r="D114" t="s">
        <v>58</v>
      </c>
      <c r="E114" t="s">
        <v>128</v>
      </c>
      <c r="F114" t="s">
        <v>26</v>
      </c>
      <c r="G114" t="s">
        <v>52</v>
      </c>
      <c r="H114" t="s">
        <v>20</v>
      </c>
      <c r="I114" t="s">
        <v>21</v>
      </c>
      <c r="J114" t="s">
        <v>129</v>
      </c>
      <c r="K114" t="s">
        <v>22</v>
      </c>
      <c r="M114" t="s">
        <v>130</v>
      </c>
      <c r="N114" t="s">
        <v>24</v>
      </c>
      <c r="O114" t="s">
        <v>69</v>
      </c>
    </row>
    <row r="115" spans="1:15" ht="12.75">
      <c r="A115" t="str">
        <f>HYPERLINK("http://www.onsemi.com/PowerSolutions/product.do?id=MC33063AVPG","MC33063AVPG")</f>
        <v>MC33063AVPG</v>
      </c>
      <c r="B115" t="str">
        <f t="shared" si="6"/>
        <v>MC34063A/D (159.0kB)</v>
      </c>
      <c r="C115" t="s">
        <v>15</v>
      </c>
      <c r="D115" t="s">
        <v>58</v>
      </c>
      <c r="E115" t="s">
        <v>128</v>
      </c>
      <c r="F115" t="s">
        <v>26</v>
      </c>
      <c r="G115" t="s">
        <v>52</v>
      </c>
      <c r="H115" t="s">
        <v>20</v>
      </c>
      <c r="I115" t="s">
        <v>21</v>
      </c>
      <c r="J115" t="s">
        <v>129</v>
      </c>
      <c r="K115" t="s">
        <v>22</v>
      </c>
      <c r="M115" t="s">
        <v>130</v>
      </c>
      <c r="N115" t="s">
        <v>30</v>
      </c>
      <c r="O115" t="s">
        <v>133</v>
      </c>
    </row>
    <row r="116" spans="1:15" ht="12.75">
      <c r="A116" t="str">
        <f>HYPERLINK("http://www.onsemi.com/PowerSolutions/product.do?id=MC33163DWG","MC33163DWG")</f>
        <v>MC33163DWG</v>
      </c>
      <c r="B116" t="str">
        <f>HYPERLINK("http://www.onsemi.com/pub/Collateral/MC34163-D.PDF","MC34163/D (256.0kB)")</f>
        <v>MC34163/D (256.0kB)</v>
      </c>
      <c r="C116" t="s">
        <v>15</v>
      </c>
      <c r="D116" t="s">
        <v>58</v>
      </c>
      <c r="E116" t="s">
        <v>134</v>
      </c>
      <c r="F116" t="s">
        <v>26</v>
      </c>
      <c r="G116" t="s">
        <v>52</v>
      </c>
      <c r="H116" t="s">
        <v>42</v>
      </c>
      <c r="I116" t="s">
        <v>21</v>
      </c>
      <c r="J116" t="s">
        <v>129</v>
      </c>
      <c r="K116" t="s">
        <v>135</v>
      </c>
      <c r="N116" t="s">
        <v>63</v>
      </c>
      <c r="O116" t="s">
        <v>136</v>
      </c>
    </row>
    <row r="117" spans="1:15" ht="12.75">
      <c r="A117" t="str">
        <f>HYPERLINK("http://www.onsemi.com/PowerSolutions/product.do?id=MC33163DWR2G","MC33163DWR2G")</f>
        <v>MC33163DWR2G</v>
      </c>
      <c r="B117" t="str">
        <f>HYPERLINK("http://www.onsemi.com/pub/Collateral/MC34163-D.PDF","MC34163/D (256.0kB)")</f>
        <v>MC34163/D (256.0kB)</v>
      </c>
      <c r="C117" t="s">
        <v>15</v>
      </c>
      <c r="D117" t="s">
        <v>58</v>
      </c>
      <c r="E117" t="s">
        <v>134</v>
      </c>
      <c r="F117" t="s">
        <v>26</v>
      </c>
      <c r="G117" t="s">
        <v>52</v>
      </c>
      <c r="H117" t="s">
        <v>42</v>
      </c>
      <c r="I117" t="s">
        <v>21</v>
      </c>
      <c r="J117" t="s">
        <v>129</v>
      </c>
      <c r="K117" t="s">
        <v>135</v>
      </c>
      <c r="N117" t="s">
        <v>63</v>
      </c>
      <c r="O117" t="s">
        <v>69</v>
      </c>
    </row>
    <row r="118" spans="1:15" ht="12.75">
      <c r="A118" t="str">
        <f>HYPERLINK("http://www.onsemi.com/PowerSolutions/product.do?id=MC33163PG","MC33163PG")</f>
        <v>MC33163PG</v>
      </c>
      <c r="B118" t="str">
        <f>HYPERLINK("http://www.onsemi.com/pub/Collateral/MC34163-D.PDF","MC34163/D (256.0kB)")</f>
        <v>MC34163/D (256.0kB)</v>
      </c>
      <c r="C118" t="s">
        <v>15</v>
      </c>
      <c r="D118" t="s">
        <v>58</v>
      </c>
      <c r="E118" t="s">
        <v>134</v>
      </c>
      <c r="F118" t="s">
        <v>26</v>
      </c>
      <c r="G118" t="s">
        <v>52</v>
      </c>
      <c r="H118" t="s">
        <v>42</v>
      </c>
      <c r="I118" t="s">
        <v>21</v>
      </c>
      <c r="J118" t="s">
        <v>129</v>
      </c>
      <c r="K118" t="s">
        <v>135</v>
      </c>
      <c r="N118" t="s">
        <v>137</v>
      </c>
      <c r="O118" t="s">
        <v>138</v>
      </c>
    </row>
    <row r="119" spans="1:15" ht="12.75">
      <c r="A119" t="str">
        <f>HYPERLINK("http://www.onsemi.com/PowerSolutions/product.do?id=MC33166D2TG","MC33166D2TG")</f>
        <v>MC33166D2TG</v>
      </c>
      <c r="B119" t="str">
        <f>HYPERLINK("http://www.onsemi.com/pub/Collateral/MC34166-D.PDF","MC34166/D (265.0kB)")</f>
        <v>MC34166/D (265.0kB)</v>
      </c>
      <c r="C119" t="s">
        <v>15</v>
      </c>
      <c r="D119" t="s">
        <v>58</v>
      </c>
      <c r="E119" t="s">
        <v>139</v>
      </c>
      <c r="F119" t="s">
        <v>26</v>
      </c>
      <c r="G119" t="s">
        <v>52</v>
      </c>
      <c r="H119" t="s">
        <v>140</v>
      </c>
      <c r="I119" t="s">
        <v>21</v>
      </c>
      <c r="J119" t="s">
        <v>141</v>
      </c>
      <c r="K119" t="s">
        <v>20</v>
      </c>
      <c r="N119" t="s">
        <v>54</v>
      </c>
      <c r="O119" t="s">
        <v>142</v>
      </c>
    </row>
    <row r="120" spans="1:15" ht="12.75">
      <c r="A120" t="str">
        <f>HYPERLINK("http://www.onsemi.com/PowerSolutions/product.do?id=MC33166D2TR4G","MC33166D2TR4G")</f>
        <v>MC33166D2TR4G</v>
      </c>
      <c r="B120" t="str">
        <f>HYPERLINK("http://www.onsemi.com/pub/Collateral/MC34166-D.PDF","MC34166/D (265.0kB)")</f>
        <v>MC34166/D (265.0kB)</v>
      </c>
      <c r="C120" t="s">
        <v>15</v>
      </c>
      <c r="D120" t="s">
        <v>58</v>
      </c>
      <c r="E120" t="s">
        <v>139</v>
      </c>
      <c r="F120" t="s">
        <v>26</v>
      </c>
      <c r="G120" t="s">
        <v>52</v>
      </c>
      <c r="H120" t="s">
        <v>140</v>
      </c>
      <c r="I120" t="s">
        <v>21</v>
      </c>
      <c r="J120" t="s">
        <v>141</v>
      </c>
      <c r="K120" t="s">
        <v>20</v>
      </c>
      <c r="N120" t="s">
        <v>54</v>
      </c>
      <c r="O120" t="s">
        <v>69</v>
      </c>
    </row>
    <row r="121" spans="1:15" ht="12.75">
      <c r="A121" t="str">
        <f>HYPERLINK("http://www.onsemi.com/PowerSolutions/product.do?id=MC33166TG","MC33166TG")</f>
        <v>MC33166TG</v>
      </c>
      <c r="B121" t="str">
        <f>HYPERLINK("http://www.onsemi.com/pub/Collateral/MC34166-D.PDF","MC34166/D (265.0kB)")</f>
        <v>MC34166/D (265.0kB)</v>
      </c>
      <c r="C121" t="s">
        <v>15</v>
      </c>
      <c r="D121" t="s">
        <v>58</v>
      </c>
      <c r="E121" t="s">
        <v>139</v>
      </c>
      <c r="F121" t="s">
        <v>26</v>
      </c>
      <c r="G121" t="s">
        <v>52</v>
      </c>
      <c r="H121" t="s">
        <v>140</v>
      </c>
      <c r="I121" t="s">
        <v>21</v>
      </c>
      <c r="J121" t="s">
        <v>141</v>
      </c>
      <c r="K121" t="s">
        <v>20</v>
      </c>
      <c r="N121" t="s">
        <v>56</v>
      </c>
      <c r="O121" t="s">
        <v>69</v>
      </c>
    </row>
    <row r="122" spans="1:15" ht="12.75">
      <c r="A122" t="str">
        <f>HYPERLINK("http://www.onsemi.com/PowerSolutions/product.do?id=MC33166THG","MC33166THG")</f>
        <v>MC33166THG</v>
      </c>
      <c r="B122" t="str">
        <f>HYPERLINK("http://www.onsemi.com/pub/Collateral/MC34166-D.PDF","MC34166/D (265.0kB)")</f>
        <v>MC34166/D (265.0kB)</v>
      </c>
      <c r="C122" t="s">
        <v>15</v>
      </c>
      <c r="D122" t="s">
        <v>58</v>
      </c>
      <c r="E122" t="s">
        <v>139</v>
      </c>
      <c r="F122" t="s">
        <v>26</v>
      </c>
      <c r="G122" t="s">
        <v>52</v>
      </c>
      <c r="H122" t="s">
        <v>140</v>
      </c>
      <c r="I122" t="s">
        <v>21</v>
      </c>
      <c r="J122" t="s">
        <v>141</v>
      </c>
      <c r="K122" t="s">
        <v>20</v>
      </c>
      <c r="N122" t="s">
        <v>143</v>
      </c>
      <c r="O122" t="s">
        <v>144</v>
      </c>
    </row>
    <row r="123" spans="1:15" ht="12.75">
      <c r="A123" t="str">
        <f>HYPERLINK("http://www.onsemi.com/PowerSolutions/product.do?id=MC33166TVG","MC33166TVG")</f>
        <v>MC33166TVG</v>
      </c>
      <c r="B123" t="str">
        <f>HYPERLINK("http://www.onsemi.com/pub/Collateral/MC34166-D.PDF","MC34166/D (265.0kB)")</f>
        <v>MC34166/D (265.0kB)</v>
      </c>
      <c r="C123" t="s">
        <v>15</v>
      </c>
      <c r="D123" t="s">
        <v>58</v>
      </c>
      <c r="E123" t="s">
        <v>139</v>
      </c>
      <c r="F123" t="s">
        <v>26</v>
      </c>
      <c r="G123" t="s">
        <v>52</v>
      </c>
      <c r="H123" t="s">
        <v>140</v>
      </c>
      <c r="I123" t="s">
        <v>21</v>
      </c>
      <c r="J123" t="s">
        <v>141</v>
      </c>
      <c r="K123" t="s">
        <v>20</v>
      </c>
      <c r="N123" t="s">
        <v>57</v>
      </c>
      <c r="O123" t="s">
        <v>69</v>
      </c>
    </row>
    <row r="124" spans="1:15" ht="12.75">
      <c r="A124" t="str">
        <f>HYPERLINK("http://www.onsemi.com/PowerSolutions/product.do?id=MC33167D2TG","MC33167D2TG")</f>
        <v>MC33167D2TG</v>
      </c>
      <c r="B124" t="str">
        <f>HYPERLINK("http://www.onsemi.com/pub/Collateral/MC34167-D.PDF","MC34167/D (263.0kB)")</f>
        <v>MC34167/D (263.0kB)</v>
      </c>
      <c r="C124" t="s">
        <v>15</v>
      </c>
      <c r="D124" t="s">
        <v>58</v>
      </c>
      <c r="E124" t="s">
        <v>145</v>
      </c>
      <c r="F124" t="s">
        <v>146</v>
      </c>
      <c r="G124" t="s">
        <v>52</v>
      </c>
      <c r="H124" t="s">
        <v>140</v>
      </c>
      <c r="I124" t="s">
        <v>21</v>
      </c>
      <c r="J124" t="s">
        <v>147</v>
      </c>
      <c r="K124" t="s">
        <v>108</v>
      </c>
      <c r="M124" t="s">
        <v>148</v>
      </c>
      <c r="N124" t="s">
        <v>54</v>
      </c>
      <c r="O124" t="s">
        <v>69</v>
      </c>
    </row>
    <row r="125" spans="1:15" ht="12.75">
      <c r="A125" t="str">
        <f>HYPERLINK("http://www.onsemi.com/PowerSolutions/product.do?id=MC33167D2TR4G","MC33167D2TR4G")</f>
        <v>MC33167D2TR4G</v>
      </c>
      <c r="B125" t="str">
        <f>HYPERLINK("http://www.onsemi.com/pub/Collateral/MC34167-D.PDF","MC34167/D (263.0kB)")</f>
        <v>MC34167/D (263.0kB)</v>
      </c>
      <c r="C125" t="s">
        <v>15</v>
      </c>
      <c r="D125" t="s">
        <v>58</v>
      </c>
      <c r="E125" t="s">
        <v>145</v>
      </c>
      <c r="F125" t="s">
        <v>146</v>
      </c>
      <c r="G125" t="s">
        <v>52</v>
      </c>
      <c r="H125" t="s">
        <v>140</v>
      </c>
      <c r="I125" t="s">
        <v>21</v>
      </c>
      <c r="J125" t="s">
        <v>147</v>
      </c>
      <c r="K125" t="s">
        <v>108</v>
      </c>
      <c r="M125" t="s">
        <v>148</v>
      </c>
      <c r="N125" t="s">
        <v>54</v>
      </c>
      <c r="O125" t="s">
        <v>69</v>
      </c>
    </row>
    <row r="126" spans="1:15" ht="12.75">
      <c r="A126" t="str">
        <f>HYPERLINK("http://www.onsemi.com/PowerSolutions/product.do?id=MC33167TG","MC33167TG")</f>
        <v>MC33167TG</v>
      </c>
      <c r="B126" t="str">
        <f>HYPERLINK("http://www.onsemi.com/pub/Collateral/MC34167-D.PDF","MC34167/D (263.0kB)")</f>
        <v>MC34167/D (263.0kB)</v>
      </c>
      <c r="C126" t="s">
        <v>15</v>
      </c>
      <c r="D126" t="s">
        <v>58</v>
      </c>
      <c r="E126" t="s">
        <v>145</v>
      </c>
      <c r="F126" t="s">
        <v>146</v>
      </c>
      <c r="G126" t="s">
        <v>52</v>
      </c>
      <c r="H126" t="s">
        <v>140</v>
      </c>
      <c r="I126" t="s">
        <v>21</v>
      </c>
      <c r="J126" t="s">
        <v>147</v>
      </c>
      <c r="K126" t="s">
        <v>108</v>
      </c>
      <c r="M126" t="s">
        <v>148</v>
      </c>
      <c r="N126" t="s">
        <v>56</v>
      </c>
      <c r="O126" t="s">
        <v>69</v>
      </c>
    </row>
    <row r="127" spans="1:15" ht="12.75">
      <c r="A127" t="str">
        <f>HYPERLINK("http://www.onsemi.com/PowerSolutions/product.do?id=MC33167THG","MC33167THG")</f>
        <v>MC33167THG</v>
      </c>
      <c r="B127" t="str">
        <f>HYPERLINK("http://www.onsemi.com/pub/Collateral/MC34167-D.PDF","MC34167/D (263.0kB)")</f>
        <v>MC34167/D (263.0kB)</v>
      </c>
      <c r="C127" t="s">
        <v>15</v>
      </c>
      <c r="D127" t="s">
        <v>58</v>
      </c>
      <c r="E127" t="s">
        <v>145</v>
      </c>
      <c r="F127" t="s">
        <v>146</v>
      </c>
      <c r="G127" t="s">
        <v>52</v>
      </c>
      <c r="H127" t="s">
        <v>140</v>
      </c>
      <c r="I127" t="s">
        <v>21</v>
      </c>
      <c r="J127" t="s">
        <v>147</v>
      </c>
      <c r="K127" t="s">
        <v>108</v>
      </c>
      <c r="M127" t="s">
        <v>148</v>
      </c>
      <c r="N127" t="s">
        <v>143</v>
      </c>
      <c r="O127" t="s">
        <v>69</v>
      </c>
    </row>
    <row r="128" spans="1:15" ht="12.75">
      <c r="A128" t="str">
        <f>HYPERLINK("http://www.onsemi.com/PowerSolutions/product.do?id=MC33167TVG","MC33167TVG")</f>
        <v>MC33167TVG</v>
      </c>
      <c r="B128" t="str">
        <f>HYPERLINK("http://www.onsemi.com/pub/Collateral/MC34167-D.PDF","MC34167/D (263.0kB)")</f>
        <v>MC34167/D (263.0kB)</v>
      </c>
      <c r="C128" t="s">
        <v>15</v>
      </c>
      <c r="D128" t="s">
        <v>58</v>
      </c>
      <c r="E128" t="s">
        <v>145</v>
      </c>
      <c r="F128" t="s">
        <v>146</v>
      </c>
      <c r="G128" t="s">
        <v>52</v>
      </c>
      <c r="H128" t="s">
        <v>140</v>
      </c>
      <c r="I128" t="s">
        <v>21</v>
      </c>
      <c r="J128" t="s">
        <v>147</v>
      </c>
      <c r="K128" t="s">
        <v>108</v>
      </c>
      <c r="M128" t="s">
        <v>148</v>
      </c>
      <c r="N128" t="s">
        <v>57</v>
      </c>
      <c r="O128" t="s">
        <v>149</v>
      </c>
    </row>
    <row r="129" spans="1:15" ht="12.75">
      <c r="A129" t="str">
        <f>HYPERLINK("http://www.onsemi.com/PowerSolutions/product.do?id=MC34063ADG","MC34063ADG")</f>
        <v>MC34063ADG</v>
      </c>
      <c r="B129" t="str">
        <f>HYPERLINK("http://www.onsemi.com/pub/Collateral/MC34063A-D.PDF","MC34063A/D (159.0kB)")</f>
        <v>MC34063A/D (159.0kB)</v>
      </c>
      <c r="C129" t="s">
        <v>15</v>
      </c>
      <c r="D129" t="s">
        <v>58</v>
      </c>
      <c r="E129" t="s">
        <v>128</v>
      </c>
      <c r="F129" t="s">
        <v>26</v>
      </c>
      <c r="G129" t="s">
        <v>52</v>
      </c>
      <c r="H129" t="s">
        <v>20</v>
      </c>
      <c r="I129" t="s">
        <v>21</v>
      </c>
      <c r="J129" t="s">
        <v>129</v>
      </c>
      <c r="K129" t="s">
        <v>22</v>
      </c>
      <c r="M129" t="s">
        <v>130</v>
      </c>
      <c r="N129" t="s">
        <v>24</v>
      </c>
      <c r="O129" t="s">
        <v>69</v>
      </c>
    </row>
    <row r="130" spans="1:15" ht="12.75">
      <c r="A130" t="str">
        <f>HYPERLINK("http://www.onsemi.com/PowerSolutions/product.do?id=MC34063ADR2G","MC34063ADR2G")</f>
        <v>MC34063ADR2G</v>
      </c>
      <c r="B130" t="str">
        <f>HYPERLINK("http://www.onsemi.com/pub/Collateral/MC34063A-D.PDF","MC34063A/D (159.0kB)")</f>
        <v>MC34063A/D (159.0kB)</v>
      </c>
      <c r="C130" t="s">
        <v>15</v>
      </c>
      <c r="D130" t="s">
        <v>58</v>
      </c>
      <c r="E130" t="s">
        <v>128</v>
      </c>
      <c r="F130" t="s">
        <v>26</v>
      </c>
      <c r="G130" t="s">
        <v>52</v>
      </c>
      <c r="H130" t="s">
        <v>20</v>
      </c>
      <c r="I130" t="s">
        <v>21</v>
      </c>
      <c r="J130" t="s">
        <v>129</v>
      </c>
      <c r="K130" t="s">
        <v>22</v>
      </c>
      <c r="M130" t="s">
        <v>130</v>
      </c>
      <c r="N130" t="s">
        <v>24</v>
      </c>
      <c r="O130" t="s">
        <v>150</v>
      </c>
    </row>
    <row r="131" spans="1:15" ht="12.75">
      <c r="A131" t="str">
        <f>HYPERLINK("http://www.onsemi.com/PowerSolutions/product.do?id=MC34063AMELG","MC34063AMELG")</f>
        <v>MC34063AMELG</v>
      </c>
      <c r="B131" t="str">
        <f>HYPERLINK("http://www.onsemi.com/pub/Collateral/MC34063A-D.PDF","MC34063A/D (159.0kB)")</f>
        <v>MC34063A/D (159.0kB)</v>
      </c>
      <c r="C131" t="s">
        <v>15</v>
      </c>
      <c r="D131" t="s">
        <v>58</v>
      </c>
      <c r="E131" t="s">
        <v>128</v>
      </c>
      <c r="F131" t="s">
        <v>26</v>
      </c>
      <c r="G131" t="s">
        <v>52</v>
      </c>
      <c r="H131" t="s">
        <v>20</v>
      </c>
      <c r="I131" t="s">
        <v>21</v>
      </c>
      <c r="J131" t="s">
        <v>129</v>
      </c>
      <c r="K131" t="s">
        <v>22</v>
      </c>
      <c r="M131" t="s">
        <v>130</v>
      </c>
      <c r="N131" t="s">
        <v>151</v>
      </c>
      <c r="O131" t="s">
        <v>152</v>
      </c>
    </row>
    <row r="132" spans="1:15" ht="12.75">
      <c r="A132" t="str">
        <f>HYPERLINK("http://www.onsemi.com/PowerSolutions/product.do?id=MC34063AMG","MC34063AMG")</f>
        <v>MC34063AMG</v>
      </c>
      <c r="B132" t="str">
        <f>HYPERLINK("http://www.onsemi.com/pub/Collateral/MC34063A-D.PDF","MC34063A/D (159.0kB)")</f>
        <v>MC34063A/D (159.0kB)</v>
      </c>
      <c r="C132" t="s">
        <v>15</v>
      </c>
      <c r="D132" t="s">
        <v>58</v>
      </c>
      <c r="E132" t="s">
        <v>128</v>
      </c>
      <c r="F132" t="s">
        <v>26</v>
      </c>
      <c r="G132" t="s">
        <v>52</v>
      </c>
      <c r="H132" t="s">
        <v>20</v>
      </c>
      <c r="I132" t="s">
        <v>21</v>
      </c>
      <c r="J132" t="s">
        <v>129</v>
      </c>
      <c r="K132" t="s">
        <v>22</v>
      </c>
      <c r="M132" t="s">
        <v>130</v>
      </c>
      <c r="N132" t="s">
        <v>151</v>
      </c>
      <c r="O132" t="s">
        <v>69</v>
      </c>
    </row>
    <row r="133" spans="1:15" ht="12.75">
      <c r="A133" t="str">
        <f>HYPERLINK("http://www.onsemi.com/PowerSolutions/product.do?id=MC34063AP1G","MC34063AP1G")</f>
        <v>MC34063AP1G</v>
      </c>
      <c r="B133" t="str">
        <f>HYPERLINK("http://www.onsemi.com/pub/Collateral/MC34063A-D.PDF","MC34063A/D (159.0kB)")</f>
        <v>MC34063A/D (159.0kB)</v>
      </c>
      <c r="C133" t="s">
        <v>15</v>
      </c>
      <c r="D133" t="s">
        <v>58</v>
      </c>
      <c r="E133" t="s">
        <v>128</v>
      </c>
      <c r="F133" t="s">
        <v>26</v>
      </c>
      <c r="G133" t="s">
        <v>52</v>
      </c>
      <c r="H133" t="s">
        <v>20</v>
      </c>
      <c r="I133" t="s">
        <v>21</v>
      </c>
      <c r="J133" t="s">
        <v>129</v>
      </c>
      <c r="K133" t="s">
        <v>22</v>
      </c>
      <c r="M133" t="s">
        <v>130</v>
      </c>
      <c r="N133" t="s">
        <v>30</v>
      </c>
      <c r="O133" t="s">
        <v>69</v>
      </c>
    </row>
    <row r="134" spans="1:15" ht="12.75">
      <c r="A134" t="str">
        <f>HYPERLINK("http://www.onsemi.com/PowerSolutions/product.do?id=MC34163DWG","MC34163DWG")</f>
        <v>MC34163DWG</v>
      </c>
      <c r="B134" t="str">
        <f>HYPERLINK("http://www.onsemi.com/pub/Collateral/MC34163-D.PDF","MC34163/D (256.0kB)")</f>
        <v>MC34163/D (256.0kB)</v>
      </c>
      <c r="C134" t="s">
        <v>15</v>
      </c>
      <c r="D134" t="s">
        <v>58</v>
      </c>
      <c r="E134" t="s">
        <v>134</v>
      </c>
      <c r="F134" t="s">
        <v>26</v>
      </c>
      <c r="G134" t="s">
        <v>52</v>
      </c>
      <c r="H134" t="s">
        <v>42</v>
      </c>
      <c r="I134" t="s">
        <v>21</v>
      </c>
      <c r="J134" t="s">
        <v>129</v>
      </c>
      <c r="K134" t="s">
        <v>135</v>
      </c>
      <c r="N134" t="s">
        <v>63</v>
      </c>
      <c r="O134" t="s">
        <v>69</v>
      </c>
    </row>
    <row r="135" spans="1:15" ht="12.75">
      <c r="A135" t="str">
        <f>HYPERLINK("http://www.onsemi.com/PowerSolutions/product.do?id=MC34163DWR2G","MC34163DWR2G")</f>
        <v>MC34163DWR2G</v>
      </c>
      <c r="B135" t="str">
        <f>HYPERLINK("http://www.onsemi.com/pub/Collateral/MC34163-D.PDF","MC34163/D (256.0kB)")</f>
        <v>MC34163/D (256.0kB)</v>
      </c>
      <c r="C135" t="s">
        <v>15</v>
      </c>
      <c r="D135" t="s">
        <v>58</v>
      </c>
      <c r="E135" t="s">
        <v>134</v>
      </c>
      <c r="F135" t="s">
        <v>26</v>
      </c>
      <c r="G135" t="s">
        <v>52</v>
      </c>
      <c r="H135" t="s">
        <v>42</v>
      </c>
      <c r="I135" t="s">
        <v>21</v>
      </c>
      <c r="J135" t="s">
        <v>129</v>
      </c>
      <c r="K135" t="s">
        <v>135</v>
      </c>
      <c r="N135" t="s">
        <v>63</v>
      </c>
      <c r="O135" t="s">
        <v>69</v>
      </c>
    </row>
    <row r="136" spans="1:15" ht="12.75">
      <c r="A136" t="str">
        <f>HYPERLINK("http://www.onsemi.com/PowerSolutions/product.do?id=MC34163PG","MC34163PG")</f>
        <v>MC34163PG</v>
      </c>
      <c r="B136" t="str">
        <f>HYPERLINK("http://www.onsemi.com/pub/Collateral/MC34163-D.PDF","MC34163/D (256.0kB)")</f>
        <v>MC34163/D (256.0kB)</v>
      </c>
      <c r="C136" t="s">
        <v>15</v>
      </c>
      <c r="D136" t="s">
        <v>58</v>
      </c>
      <c r="E136" t="s">
        <v>134</v>
      </c>
      <c r="F136" t="s">
        <v>26</v>
      </c>
      <c r="G136" t="s">
        <v>52</v>
      </c>
      <c r="H136" t="s">
        <v>42</v>
      </c>
      <c r="I136" t="s">
        <v>21</v>
      </c>
      <c r="J136" t="s">
        <v>129</v>
      </c>
      <c r="K136" t="s">
        <v>135</v>
      </c>
      <c r="N136" t="s">
        <v>137</v>
      </c>
      <c r="O136" t="s">
        <v>153</v>
      </c>
    </row>
    <row r="137" spans="1:15" ht="12.75">
      <c r="A137" t="str">
        <f>HYPERLINK("http://www.onsemi.com/PowerSolutions/product.do?id=MC34166D2TG","MC34166D2TG")</f>
        <v>MC34166D2TG</v>
      </c>
      <c r="B137" t="str">
        <f>HYPERLINK("http://www.onsemi.com/pub/Collateral/MC34166-D.PDF","MC34166/D (265.0kB)")</f>
        <v>MC34166/D (265.0kB)</v>
      </c>
      <c r="C137" t="s">
        <v>15</v>
      </c>
      <c r="D137" t="s">
        <v>58</v>
      </c>
      <c r="E137" t="s">
        <v>139</v>
      </c>
      <c r="F137" t="s">
        <v>26</v>
      </c>
      <c r="G137" t="s">
        <v>52</v>
      </c>
      <c r="H137" t="s">
        <v>140</v>
      </c>
      <c r="I137" t="s">
        <v>21</v>
      </c>
      <c r="J137" t="s">
        <v>141</v>
      </c>
      <c r="K137" t="s">
        <v>20</v>
      </c>
      <c r="N137" t="s">
        <v>54</v>
      </c>
      <c r="O137" t="s">
        <v>69</v>
      </c>
    </row>
    <row r="138" spans="1:15" ht="12.75">
      <c r="A138" t="str">
        <f>HYPERLINK("http://www.onsemi.com/PowerSolutions/product.do?id=MC34166D2TR4G","MC34166D2TR4G")</f>
        <v>MC34166D2TR4G</v>
      </c>
      <c r="B138" t="str">
        <f>HYPERLINK("http://www.onsemi.com/pub/Collateral/MC34166-D.PDF","MC34166/D (265.0kB)")</f>
        <v>MC34166/D (265.0kB)</v>
      </c>
      <c r="C138" t="s">
        <v>15</v>
      </c>
      <c r="D138" t="s">
        <v>58</v>
      </c>
      <c r="E138" t="s">
        <v>139</v>
      </c>
      <c r="F138" t="s">
        <v>26</v>
      </c>
      <c r="G138" t="s">
        <v>52</v>
      </c>
      <c r="H138" t="s">
        <v>140</v>
      </c>
      <c r="I138" t="s">
        <v>21</v>
      </c>
      <c r="J138" t="s">
        <v>141</v>
      </c>
      <c r="K138" t="s">
        <v>20</v>
      </c>
      <c r="N138" t="s">
        <v>54</v>
      </c>
      <c r="O138" t="s">
        <v>69</v>
      </c>
    </row>
    <row r="139" spans="1:15" ht="12.75">
      <c r="A139" t="str">
        <f>HYPERLINK("http://www.onsemi.com/PowerSolutions/product.do?id=MC34166TG","MC34166TG")</f>
        <v>MC34166TG</v>
      </c>
      <c r="B139" t="str">
        <f>HYPERLINK("http://www.onsemi.com/pub/Collateral/MC34166-D.PDF","MC34166/D (265.0kB)")</f>
        <v>MC34166/D (265.0kB)</v>
      </c>
      <c r="C139" t="s">
        <v>15</v>
      </c>
      <c r="D139" t="s">
        <v>58</v>
      </c>
      <c r="E139" t="s">
        <v>139</v>
      </c>
      <c r="F139" t="s">
        <v>26</v>
      </c>
      <c r="G139" t="s">
        <v>52</v>
      </c>
      <c r="H139" t="s">
        <v>140</v>
      </c>
      <c r="I139" t="s">
        <v>21</v>
      </c>
      <c r="J139" t="s">
        <v>141</v>
      </c>
      <c r="K139" t="s">
        <v>20</v>
      </c>
      <c r="N139" t="s">
        <v>56</v>
      </c>
      <c r="O139" t="s">
        <v>69</v>
      </c>
    </row>
    <row r="140" spans="1:15" ht="12.75">
      <c r="A140" t="str">
        <f>HYPERLINK("http://www.onsemi.com/PowerSolutions/product.do?id=MC34166THG","MC34166THG")</f>
        <v>MC34166THG</v>
      </c>
      <c r="B140" t="str">
        <f>HYPERLINK("http://www.onsemi.com/pub/Collateral/MC34166-D.PDF","MC34166/D (265.0kB)")</f>
        <v>MC34166/D (265.0kB)</v>
      </c>
      <c r="C140" t="s">
        <v>15</v>
      </c>
      <c r="D140" t="s">
        <v>58</v>
      </c>
      <c r="E140" t="s">
        <v>139</v>
      </c>
      <c r="F140" t="s">
        <v>26</v>
      </c>
      <c r="G140" t="s">
        <v>52</v>
      </c>
      <c r="H140" t="s">
        <v>140</v>
      </c>
      <c r="I140" t="s">
        <v>21</v>
      </c>
      <c r="J140" t="s">
        <v>141</v>
      </c>
      <c r="K140" t="s">
        <v>20</v>
      </c>
      <c r="N140" t="s">
        <v>143</v>
      </c>
      <c r="O140" t="s">
        <v>69</v>
      </c>
    </row>
    <row r="141" spans="1:15" ht="12.75">
      <c r="A141" t="str">
        <f>HYPERLINK("http://www.onsemi.com/PowerSolutions/product.do?id=MC34166TVG","MC34166TVG")</f>
        <v>MC34166TVG</v>
      </c>
      <c r="B141" t="str">
        <f>HYPERLINK("http://www.onsemi.com/pub/Collateral/MC34166-D.PDF","MC34166/D (265.0kB)")</f>
        <v>MC34166/D (265.0kB)</v>
      </c>
      <c r="C141" t="s">
        <v>15</v>
      </c>
      <c r="D141" t="s">
        <v>58</v>
      </c>
      <c r="E141" t="s">
        <v>139</v>
      </c>
      <c r="F141" t="s">
        <v>26</v>
      </c>
      <c r="G141" t="s">
        <v>52</v>
      </c>
      <c r="H141" t="s">
        <v>140</v>
      </c>
      <c r="I141" t="s">
        <v>21</v>
      </c>
      <c r="J141" t="s">
        <v>141</v>
      </c>
      <c r="K141" t="s">
        <v>20</v>
      </c>
      <c r="N141" t="s">
        <v>57</v>
      </c>
      <c r="O141" t="s">
        <v>69</v>
      </c>
    </row>
    <row r="142" spans="1:15" ht="12.75">
      <c r="A142" t="str">
        <f>HYPERLINK("http://www.onsemi.com/PowerSolutions/product.do?id=MC34167D2TG","MC34167D2TG")</f>
        <v>MC34167D2TG</v>
      </c>
      <c r="B142" t="str">
        <f>HYPERLINK("http://www.onsemi.com/pub/Collateral/MC34167-D.PDF","MC34167/D (263.0kB)")</f>
        <v>MC34167/D (263.0kB)</v>
      </c>
      <c r="C142" t="s">
        <v>15</v>
      </c>
      <c r="D142" t="s">
        <v>58</v>
      </c>
      <c r="E142" t="s">
        <v>145</v>
      </c>
      <c r="F142" t="s">
        <v>146</v>
      </c>
      <c r="G142" t="s">
        <v>52</v>
      </c>
      <c r="H142" t="s">
        <v>140</v>
      </c>
      <c r="I142" t="s">
        <v>21</v>
      </c>
      <c r="J142" t="s">
        <v>147</v>
      </c>
      <c r="K142" t="s">
        <v>108</v>
      </c>
      <c r="M142" t="s">
        <v>148</v>
      </c>
      <c r="N142" t="s">
        <v>54</v>
      </c>
      <c r="O142" t="s">
        <v>154</v>
      </c>
    </row>
    <row r="143" spans="1:15" ht="12.75">
      <c r="A143" t="str">
        <f>HYPERLINK("http://www.onsemi.com/PowerSolutions/product.do?id=MC34167D2TR4G","MC34167D2TR4G")</f>
        <v>MC34167D2TR4G</v>
      </c>
      <c r="B143" t="str">
        <f>HYPERLINK("http://www.onsemi.com/pub/Collateral/MC34167-D.PDF","MC34167/D (263.0kB)")</f>
        <v>MC34167/D (263.0kB)</v>
      </c>
      <c r="C143" t="s">
        <v>15</v>
      </c>
      <c r="D143" t="s">
        <v>58</v>
      </c>
      <c r="E143" t="s">
        <v>145</v>
      </c>
      <c r="F143" t="s">
        <v>146</v>
      </c>
      <c r="G143" t="s">
        <v>52</v>
      </c>
      <c r="H143" t="s">
        <v>140</v>
      </c>
      <c r="I143" t="s">
        <v>21</v>
      </c>
      <c r="J143" t="s">
        <v>147</v>
      </c>
      <c r="K143" t="s">
        <v>108</v>
      </c>
      <c r="M143" t="s">
        <v>148</v>
      </c>
      <c r="N143" t="s">
        <v>54</v>
      </c>
      <c r="O143" t="s">
        <v>69</v>
      </c>
    </row>
    <row r="144" spans="1:15" ht="12.75">
      <c r="A144" t="str">
        <f>HYPERLINK("http://www.onsemi.com/PowerSolutions/product.do?id=MC34167TG","MC34167TG")</f>
        <v>MC34167TG</v>
      </c>
      <c r="B144" t="str">
        <f>HYPERLINK("http://www.onsemi.com/pub/Collateral/MC34167-D.PDF","MC34167/D (263.0kB)")</f>
        <v>MC34167/D (263.0kB)</v>
      </c>
      <c r="C144" t="s">
        <v>15</v>
      </c>
      <c r="D144" t="s">
        <v>58</v>
      </c>
      <c r="E144" t="s">
        <v>145</v>
      </c>
      <c r="F144" t="s">
        <v>146</v>
      </c>
      <c r="G144" t="s">
        <v>52</v>
      </c>
      <c r="H144" t="s">
        <v>140</v>
      </c>
      <c r="I144" t="s">
        <v>21</v>
      </c>
      <c r="J144" t="s">
        <v>147</v>
      </c>
      <c r="K144" t="s">
        <v>108</v>
      </c>
      <c r="M144" t="s">
        <v>148</v>
      </c>
      <c r="N144" t="s">
        <v>56</v>
      </c>
      <c r="O144" t="s">
        <v>69</v>
      </c>
    </row>
    <row r="145" spans="1:15" ht="12.75">
      <c r="A145" t="str">
        <f>HYPERLINK("http://www.onsemi.com/PowerSolutions/product.do?id=MC34167THG","MC34167THG")</f>
        <v>MC34167THG</v>
      </c>
      <c r="B145" t="str">
        <f>HYPERLINK("http://www.onsemi.com/pub/Collateral/MC34167-D.PDF","MC34167/D (263.0kB)")</f>
        <v>MC34167/D (263.0kB)</v>
      </c>
      <c r="C145" t="s">
        <v>15</v>
      </c>
      <c r="D145" t="s">
        <v>58</v>
      </c>
      <c r="E145" t="s">
        <v>145</v>
      </c>
      <c r="F145" t="s">
        <v>146</v>
      </c>
      <c r="G145" t="s">
        <v>52</v>
      </c>
      <c r="H145" t="s">
        <v>140</v>
      </c>
      <c r="I145" t="s">
        <v>21</v>
      </c>
      <c r="J145" t="s">
        <v>147</v>
      </c>
      <c r="K145" t="s">
        <v>108</v>
      </c>
      <c r="M145" t="s">
        <v>148</v>
      </c>
      <c r="N145" t="s">
        <v>143</v>
      </c>
      <c r="O145" t="s">
        <v>69</v>
      </c>
    </row>
    <row r="146" spans="1:15" ht="12.75">
      <c r="A146" t="str">
        <f>HYPERLINK("http://www.onsemi.com/PowerSolutions/product.do?id=MC34167TVG","MC34167TVG")</f>
        <v>MC34167TVG</v>
      </c>
      <c r="B146" t="str">
        <f>HYPERLINK("http://www.onsemi.com/pub/Collateral/MC34167-D.PDF","MC34167/D (263.0kB)")</f>
        <v>MC34167/D (263.0kB)</v>
      </c>
      <c r="C146" t="s">
        <v>15</v>
      </c>
      <c r="D146" t="s">
        <v>58</v>
      </c>
      <c r="E146" t="s">
        <v>145</v>
      </c>
      <c r="F146" t="s">
        <v>146</v>
      </c>
      <c r="G146" t="s">
        <v>52</v>
      </c>
      <c r="H146" t="s">
        <v>140</v>
      </c>
      <c r="I146" t="s">
        <v>21</v>
      </c>
      <c r="J146" t="s">
        <v>147</v>
      </c>
      <c r="K146" t="s">
        <v>108</v>
      </c>
      <c r="M146" t="s">
        <v>148</v>
      </c>
      <c r="N146" t="s">
        <v>57</v>
      </c>
      <c r="O146" t="s">
        <v>69</v>
      </c>
    </row>
    <row r="147" spans="1:15" ht="12.75">
      <c r="A147" t="str">
        <f>HYPERLINK("http://www.onsemi.com/PowerSolutions/product.do?id=NCP1030DMR2G","NCP1030DMR2G")</f>
        <v>NCP1030DMR2G</v>
      </c>
      <c r="B147" t="str">
        <f>HYPERLINK("http://www.onsemi.com/pub/Collateral/NCP1030-D.PDF","NCP1030/D (176.0kB)")</f>
        <v>NCP1030/D (176.0kB)</v>
      </c>
      <c r="C147" t="s">
        <v>15</v>
      </c>
      <c r="D147" t="s">
        <v>58</v>
      </c>
      <c r="E147" t="s">
        <v>155</v>
      </c>
      <c r="G147" t="s">
        <v>52</v>
      </c>
      <c r="I147" t="s">
        <v>156</v>
      </c>
      <c r="K147" t="s">
        <v>100</v>
      </c>
      <c r="M147" t="s">
        <v>157</v>
      </c>
      <c r="N147" t="s">
        <v>158</v>
      </c>
      <c r="O147" t="s">
        <v>159</v>
      </c>
    </row>
    <row r="148" spans="1:15" ht="12.75">
      <c r="A148" t="str">
        <f>HYPERLINK("http://www.onsemi.com/PowerSolutions/product.do?id=NCP1031DR2G","NCP1031DR2G")</f>
        <v>NCP1031DR2G</v>
      </c>
      <c r="B148" t="str">
        <f>HYPERLINK("http://www.onsemi.com/pub/Collateral/NCP1030-D.PDF","NCP1030/D (176.0kB)")</f>
        <v>NCP1030/D (176.0kB)</v>
      </c>
      <c r="C148" t="s">
        <v>15</v>
      </c>
      <c r="D148" t="s">
        <v>58</v>
      </c>
      <c r="E148" t="s">
        <v>155</v>
      </c>
      <c r="G148" t="s">
        <v>52</v>
      </c>
      <c r="I148" t="s">
        <v>156</v>
      </c>
      <c r="K148" t="s">
        <v>110</v>
      </c>
      <c r="M148" t="s">
        <v>93</v>
      </c>
      <c r="N148" t="s">
        <v>24</v>
      </c>
      <c r="O148" t="s">
        <v>160</v>
      </c>
    </row>
    <row r="149" spans="1:15" ht="12.75">
      <c r="A149" t="str">
        <f>HYPERLINK("http://www.onsemi.com/PowerSolutions/product.do?id=NCP1031MNTXG","NCP1031MNTXG")</f>
        <v>NCP1031MNTXG</v>
      </c>
      <c r="B149" t="str">
        <f>HYPERLINK("http://www.onsemi.com/pub/Collateral/NCP1030-D.PDF","NCP1030/D (176.0kB)")</f>
        <v>NCP1030/D (176.0kB)</v>
      </c>
      <c r="C149" t="s">
        <v>15</v>
      </c>
      <c r="D149" t="s">
        <v>58</v>
      </c>
      <c r="E149" t="s">
        <v>161</v>
      </c>
      <c r="F149" t="s">
        <v>146</v>
      </c>
      <c r="G149" t="s">
        <v>52</v>
      </c>
      <c r="I149" t="s">
        <v>156</v>
      </c>
      <c r="K149" t="s">
        <v>110</v>
      </c>
      <c r="M149" t="s">
        <v>93</v>
      </c>
      <c r="N149" t="s">
        <v>27</v>
      </c>
      <c r="O149" t="s">
        <v>162</v>
      </c>
    </row>
    <row r="150" spans="1:15" ht="12.75">
      <c r="A150" t="str">
        <f>HYPERLINK("http://www.onsemi.com/PowerSolutions/product.do?id=NCP1400ASN19T1G","NCP1400ASN19T1G")</f>
        <v>NCP1400ASN19T1G</v>
      </c>
      <c r="B150" t="str">
        <f aca="true" t="shared" si="7" ref="B150:B158">HYPERLINK("http://www.onsemi.com/pub/Collateral/NCP1400A-D.PDF","NCP1400A/D (154.0kB)")</f>
        <v>NCP1400A/D (154.0kB)</v>
      </c>
      <c r="C150" t="s">
        <v>15</v>
      </c>
      <c r="D150" t="s">
        <v>58</v>
      </c>
      <c r="E150" t="s">
        <v>163</v>
      </c>
      <c r="F150" t="s">
        <v>84</v>
      </c>
      <c r="H150" t="s">
        <v>164</v>
      </c>
      <c r="I150" t="s">
        <v>165</v>
      </c>
      <c r="J150" t="s">
        <v>166</v>
      </c>
      <c r="K150" t="s">
        <v>167</v>
      </c>
      <c r="L150" t="s">
        <v>168</v>
      </c>
      <c r="M150" t="s">
        <v>169</v>
      </c>
      <c r="N150" t="s">
        <v>170</v>
      </c>
      <c r="O150" t="s">
        <v>171</v>
      </c>
    </row>
    <row r="151" spans="1:15" ht="12.75">
      <c r="A151" t="str">
        <f>HYPERLINK("http://www.onsemi.com/PowerSolutions/product.do?id=NCP1400ASN22T1G","NCP1400ASN22T1G")</f>
        <v>NCP1400ASN22T1G</v>
      </c>
      <c r="B151" t="str">
        <f t="shared" si="7"/>
        <v>NCP1400A/D (154.0kB)</v>
      </c>
      <c r="C151" t="s">
        <v>15</v>
      </c>
      <c r="D151" t="s">
        <v>58</v>
      </c>
      <c r="E151" t="s">
        <v>172</v>
      </c>
      <c r="F151" t="s">
        <v>84</v>
      </c>
      <c r="H151" t="s">
        <v>164</v>
      </c>
      <c r="I151" t="s">
        <v>165</v>
      </c>
      <c r="J151" t="s">
        <v>173</v>
      </c>
      <c r="K151" t="s">
        <v>167</v>
      </c>
      <c r="L151" t="s">
        <v>168</v>
      </c>
      <c r="M151" t="s">
        <v>169</v>
      </c>
      <c r="N151" t="s">
        <v>170</v>
      </c>
      <c r="O151" t="s">
        <v>174</v>
      </c>
    </row>
    <row r="152" spans="1:15" ht="12.75">
      <c r="A152" t="str">
        <f>HYPERLINK("http://www.onsemi.com/PowerSolutions/product.do?id=NCP1400ASN25T1G","NCP1400ASN25T1G")</f>
        <v>NCP1400ASN25T1G</v>
      </c>
      <c r="B152" t="str">
        <f t="shared" si="7"/>
        <v>NCP1400A/D (154.0kB)</v>
      </c>
      <c r="C152" t="s">
        <v>15</v>
      </c>
      <c r="D152" t="s">
        <v>58</v>
      </c>
      <c r="E152" t="s">
        <v>175</v>
      </c>
      <c r="F152" t="s">
        <v>84</v>
      </c>
      <c r="H152" t="s">
        <v>164</v>
      </c>
      <c r="I152" t="s">
        <v>165</v>
      </c>
      <c r="J152" t="s">
        <v>42</v>
      </c>
      <c r="K152" t="s">
        <v>167</v>
      </c>
      <c r="L152" t="s">
        <v>168</v>
      </c>
      <c r="M152" t="s">
        <v>169</v>
      </c>
      <c r="N152" t="s">
        <v>170</v>
      </c>
      <c r="O152" t="s">
        <v>69</v>
      </c>
    </row>
    <row r="153" spans="1:15" ht="12.75">
      <c r="A153" t="str">
        <f>HYPERLINK("http://www.onsemi.com/PowerSolutions/product.do?id=NCP1400ASN27T1G","NCP1400ASN27T1G")</f>
        <v>NCP1400ASN27T1G</v>
      </c>
      <c r="B153" t="str">
        <f t="shared" si="7"/>
        <v>NCP1400A/D (154.0kB)</v>
      </c>
      <c r="C153" t="s">
        <v>15</v>
      </c>
      <c r="D153" t="s">
        <v>58</v>
      </c>
      <c r="E153" t="s">
        <v>176</v>
      </c>
      <c r="F153" t="s">
        <v>84</v>
      </c>
      <c r="H153" t="s">
        <v>164</v>
      </c>
      <c r="I153" t="s">
        <v>165</v>
      </c>
      <c r="J153" t="s">
        <v>86</v>
      </c>
      <c r="K153" t="s">
        <v>167</v>
      </c>
      <c r="L153" t="s">
        <v>168</v>
      </c>
      <c r="M153" t="s">
        <v>169</v>
      </c>
      <c r="N153" t="s">
        <v>170</v>
      </c>
      <c r="O153" t="s">
        <v>69</v>
      </c>
    </row>
    <row r="154" spans="1:15" ht="12.75">
      <c r="A154" t="str">
        <f>HYPERLINK("http://www.onsemi.com/PowerSolutions/product.do?id=NCP1400ASN30T1G","NCP1400ASN30T1G")</f>
        <v>NCP1400ASN30T1G</v>
      </c>
      <c r="B154" t="str">
        <f t="shared" si="7"/>
        <v>NCP1400A/D (154.0kB)</v>
      </c>
      <c r="C154" t="s">
        <v>15</v>
      </c>
      <c r="D154" t="s">
        <v>58</v>
      </c>
      <c r="E154" t="s">
        <v>177</v>
      </c>
      <c r="F154" t="s">
        <v>84</v>
      </c>
      <c r="H154" t="s">
        <v>164</v>
      </c>
      <c r="I154" t="s">
        <v>165</v>
      </c>
      <c r="J154" t="s">
        <v>20</v>
      </c>
      <c r="K154" t="s">
        <v>167</v>
      </c>
      <c r="L154" t="s">
        <v>168</v>
      </c>
      <c r="M154" t="s">
        <v>169</v>
      </c>
      <c r="N154" t="s">
        <v>170</v>
      </c>
      <c r="O154" t="s">
        <v>69</v>
      </c>
    </row>
    <row r="155" spans="1:15" ht="12.75">
      <c r="A155" t="str">
        <f>HYPERLINK("http://www.onsemi.com/PowerSolutions/product.do?id=NCP1400ASN33T1G","NCP1400ASN33T1G")</f>
        <v>NCP1400ASN33T1G</v>
      </c>
      <c r="B155" t="str">
        <f t="shared" si="7"/>
        <v>NCP1400A/D (154.0kB)</v>
      </c>
      <c r="C155" t="s">
        <v>15</v>
      </c>
      <c r="D155" t="s">
        <v>58</v>
      </c>
      <c r="E155" t="s">
        <v>178</v>
      </c>
      <c r="F155" t="s">
        <v>84</v>
      </c>
      <c r="H155" t="s">
        <v>164</v>
      </c>
      <c r="I155" t="s">
        <v>165</v>
      </c>
      <c r="J155" t="s">
        <v>106</v>
      </c>
      <c r="K155" t="s">
        <v>167</v>
      </c>
      <c r="L155" t="s">
        <v>168</v>
      </c>
      <c r="M155" t="s">
        <v>169</v>
      </c>
      <c r="N155" t="s">
        <v>170</v>
      </c>
      <c r="O155" t="s">
        <v>69</v>
      </c>
    </row>
    <row r="156" spans="1:15" ht="12.75">
      <c r="A156" t="str">
        <f>HYPERLINK("http://www.onsemi.com/PowerSolutions/product.do?id=NCP1400ASN38T1G","NCP1400ASN38T1G")</f>
        <v>NCP1400ASN38T1G</v>
      </c>
      <c r="B156" t="str">
        <f t="shared" si="7"/>
        <v>NCP1400A/D (154.0kB)</v>
      </c>
      <c r="C156" t="s">
        <v>15</v>
      </c>
      <c r="D156" t="s">
        <v>58</v>
      </c>
      <c r="E156" t="s">
        <v>179</v>
      </c>
      <c r="F156" t="s">
        <v>84</v>
      </c>
      <c r="H156" t="s">
        <v>164</v>
      </c>
      <c r="I156" t="s">
        <v>165</v>
      </c>
      <c r="J156" t="s">
        <v>180</v>
      </c>
      <c r="K156" t="s">
        <v>167</v>
      </c>
      <c r="L156" t="s">
        <v>168</v>
      </c>
      <c r="M156" t="s">
        <v>169</v>
      </c>
      <c r="N156" t="s">
        <v>170</v>
      </c>
      <c r="O156" t="s">
        <v>181</v>
      </c>
    </row>
    <row r="157" spans="1:15" ht="12.75">
      <c r="A157" t="str">
        <f>HYPERLINK("http://www.onsemi.com/PowerSolutions/product.do?id=NCP1400ASN45T1G","NCP1400ASN45T1G")</f>
        <v>NCP1400ASN45T1G</v>
      </c>
      <c r="B157" t="str">
        <f t="shared" si="7"/>
        <v>NCP1400A/D (154.0kB)</v>
      </c>
      <c r="C157" t="s">
        <v>15</v>
      </c>
      <c r="D157" t="s">
        <v>58</v>
      </c>
      <c r="E157" t="s">
        <v>182</v>
      </c>
      <c r="F157" t="s">
        <v>84</v>
      </c>
      <c r="H157" t="s">
        <v>164</v>
      </c>
      <c r="I157" t="s">
        <v>165</v>
      </c>
      <c r="J157" t="s">
        <v>53</v>
      </c>
      <c r="K157" t="s">
        <v>167</v>
      </c>
      <c r="L157" t="s">
        <v>168</v>
      </c>
      <c r="M157" t="s">
        <v>169</v>
      </c>
      <c r="N157" t="s">
        <v>170</v>
      </c>
      <c r="O157" t="s">
        <v>69</v>
      </c>
    </row>
    <row r="158" spans="1:15" ht="12.75">
      <c r="A158" t="str">
        <f>HYPERLINK("http://www.onsemi.com/PowerSolutions/product.do?id=NCP1400ASN50T1G","NCP1400ASN50T1G")</f>
        <v>NCP1400ASN50T1G</v>
      </c>
      <c r="B158" t="str">
        <f t="shared" si="7"/>
        <v>NCP1400A/D (154.0kB)</v>
      </c>
      <c r="C158" t="s">
        <v>15</v>
      </c>
      <c r="D158" t="s">
        <v>58</v>
      </c>
      <c r="E158" t="s">
        <v>183</v>
      </c>
      <c r="F158" t="s">
        <v>84</v>
      </c>
      <c r="H158" t="s">
        <v>164</v>
      </c>
      <c r="I158" t="s">
        <v>165</v>
      </c>
      <c r="J158" t="s">
        <v>108</v>
      </c>
      <c r="K158" t="s">
        <v>167</v>
      </c>
      <c r="L158" t="s">
        <v>168</v>
      </c>
      <c r="M158" t="s">
        <v>169</v>
      </c>
      <c r="N158" t="s">
        <v>170</v>
      </c>
      <c r="O158" t="s">
        <v>69</v>
      </c>
    </row>
    <row r="159" spans="1:15" ht="12.75">
      <c r="A159" t="str">
        <f>HYPERLINK("http://www.onsemi.com/PowerSolutions/product.do?id=NCP1402SN19T1G","NCP1402SN19T1G")</f>
        <v>NCP1402SN19T1G</v>
      </c>
      <c r="B159" t="str">
        <f aca="true" t="shared" si="8" ref="B159:B164">HYPERLINK("http://www.onsemi.com/pub/Collateral/NCP1402-D.PDF","NCP1402/D (202.0kB)")</f>
        <v>NCP1402/D (202.0kB)</v>
      </c>
      <c r="C159" t="s">
        <v>15</v>
      </c>
      <c r="D159" t="s">
        <v>58</v>
      </c>
      <c r="E159" t="s">
        <v>184</v>
      </c>
      <c r="F159" t="s">
        <v>35</v>
      </c>
      <c r="H159" t="s">
        <v>164</v>
      </c>
      <c r="I159" t="s">
        <v>165</v>
      </c>
      <c r="J159" t="s">
        <v>166</v>
      </c>
      <c r="K159" t="s">
        <v>185</v>
      </c>
      <c r="L159" t="s">
        <v>186</v>
      </c>
      <c r="M159" t="s">
        <v>187</v>
      </c>
      <c r="N159" t="s">
        <v>170</v>
      </c>
      <c r="O159" t="s">
        <v>188</v>
      </c>
    </row>
    <row r="160" spans="1:15" ht="12.75">
      <c r="A160" t="str">
        <f>HYPERLINK("http://www.onsemi.com/PowerSolutions/product.do?id=NCP1402SN27T1G","NCP1402SN27T1G")</f>
        <v>NCP1402SN27T1G</v>
      </c>
      <c r="B160" t="str">
        <f t="shared" si="8"/>
        <v>NCP1402/D (202.0kB)</v>
      </c>
      <c r="C160" t="s">
        <v>15</v>
      </c>
      <c r="D160" t="s">
        <v>58</v>
      </c>
      <c r="E160" t="s">
        <v>189</v>
      </c>
      <c r="F160" t="s">
        <v>35</v>
      </c>
      <c r="H160" t="s">
        <v>164</v>
      </c>
      <c r="I160" t="s">
        <v>165</v>
      </c>
      <c r="J160" t="s">
        <v>86</v>
      </c>
      <c r="K160" t="s">
        <v>185</v>
      </c>
      <c r="L160" t="s">
        <v>186</v>
      </c>
      <c r="M160" t="s">
        <v>187</v>
      </c>
      <c r="N160" t="s">
        <v>170</v>
      </c>
      <c r="O160" t="s">
        <v>69</v>
      </c>
    </row>
    <row r="161" spans="1:15" ht="12.75">
      <c r="A161" t="str">
        <f>HYPERLINK("http://www.onsemi.com/PowerSolutions/product.do?id=NCP1402SN30T1G","NCP1402SN30T1G")</f>
        <v>NCP1402SN30T1G</v>
      </c>
      <c r="B161" t="str">
        <f t="shared" si="8"/>
        <v>NCP1402/D (202.0kB)</v>
      </c>
      <c r="C161" t="s">
        <v>15</v>
      </c>
      <c r="D161" t="s">
        <v>58</v>
      </c>
      <c r="E161" t="s">
        <v>190</v>
      </c>
      <c r="F161" t="s">
        <v>35</v>
      </c>
      <c r="H161" t="s">
        <v>164</v>
      </c>
      <c r="I161" t="s">
        <v>165</v>
      </c>
      <c r="J161" t="s">
        <v>20</v>
      </c>
      <c r="K161" t="s">
        <v>185</v>
      </c>
      <c r="L161" t="s">
        <v>186</v>
      </c>
      <c r="M161" t="s">
        <v>187</v>
      </c>
      <c r="N161" t="s">
        <v>170</v>
      </c>
      <c r="O161" t="s">
        <v>69</v>
      </c>
    </row>
    <row r="162" spans="1:15" ht="12.75">
      <c r="A162" t="str">
        <f>HYPERLINK("http://www.onsemi.com/PowerSolutions/product.do?id=NCP1402SN33T1G","NCP1402SN33T1G")</f>
        <v>NCP1402SN33T1G</v>
      </c>
      <c r="B162" t="str">
        <f t="shared" si="8"/>
        <v>NCP1402/D (202.0kB)</v>
      </c>
      <c r="C162" t="s">
        <v>15</v>
      </c>
      <c r="D162" t="s">
        <v>58</v>
      </c>
      <c r="E162" t="s">
        <v>191</v>
      </c>
      <c r="F162" t="s">
        <v>35</v>
      </c>
      <c r="H162" t="s">
        <v>164</v>
      </c>
      <c r="I162" t="s">
        <v>165</v>
      </c>
      <c r="J162" t="s">
        <v>106</v>
      </c>
      <c r="K162" t="s">
        <v>185</v>
      </c>
      <c r="L162" t="s">
        <v>186</v>
      </c>
      <c r="M162" t="s">
        <v>187</v>
      </c>
      <c r="N162" t="s">
        <v>170</v>
      </c>
      <c r="O162" t="s">
        <v>69</v>
      </c>
    </row>
    <row r="163" spans="1:15" ht="12.75">
      <c r="A163" t="str">
        <f>HYPERLINK("http://www.onsemi.com/PowerSolutions/product.do?id=NCP1402SN40T1G","NCP1402SN40T1G")</f>
        <v>NCP1402SN40T1G</v>
      </c>
      <c r="B163" t="str">
        <f t="shared" si="8"/>
        <v>NCP1402/D (202.0kB)</v>
      </c>
      <c r="C163" t="s">
        <v>15</v>
      </c>
      <c r="D163" t="s">
        <v>58</v>
      </c>
      <c r="E163" t="s">
        <v>192</v>
      </c>
      <c r="F163" t="s">
        <v>35</v>
      </c>
      <c r="H163" t="s">
        <v>164</v>
      </c>
      <c r="I163" t="s">
        <v>165</v>
      </c>
      <c r="J163" t="s">
        <v>193</v>
      </c>
      <c r="K163" t="s">
        <v>185</v>
      </c>
      <c r="L163" t="s">
        <v>186</v>
      </c>
      <c r="M163" t="s">
        <v>187</v>
      </c>
      <c r="N163" t="s">
        <v>170</v>
      </c>
      <c r="O163" t="s">
        <v>194</v>
      </c>
    </row>
    <row r="164" spans="1:15" ht="12.75">
      <c r="A164" t="str">
        <f>HYPERLINK("http://www.onsemi.com/PowerSolutions/product.do?id=NCP1402SN50T1G","NCP1402SN50T1G")</f>
        <v>NCP1402SN50T1G</v>
      </c>
      <c r="B164" t="str">
        <f t="shared" si="8"/>
        <v>NCP1402/D (202.0kB)</v>
      </c>
      <c r="C164" t="s">
        <v>15</v>
      </c>
      <c r="D164" t="s">
        <v>58</v>
      </c>
      <c r="E164" t="s">
        <v>195</v>
      </c>
      <c r="F164" t="s">
        <v>35</v>
      </c>
      <c r="H164" t="s">
        <v>164</v>
      </c>
      <c r="I164" t="s">
        <v>165</v>
      </c>
      <c r="J164" t="s">
        <v>108</v>
      </c>
      <c r="K164" t="s">
        <v>185</v>
      </c>
      <c r="L164" t="s">
        <v>186</v>
      </c>
      <c r="M164" t="s">
        <v>187</v>
      </c>
      <c r="N164" t="s">
        <v>170</v>
      </c>
      <c r="O164" t="s">
        <v>69</v>
      </c>
    </row>
    <row r="165" spans="1:15" ht="12.75">
      <c r="A165" t="str">
        <f>HYPERLINK("http://www.onsemi.com/PowerSolutions/product.do?id=NCP1403SNT1","NCP1403SNT1")</f>
        <v>NCP1403SNT1</v>
      </c>
      <c r="B165" t="str">
        <f>HYPERLINK("http://www.onsemi.com/pub/Collateral/NCP1403-D.PDF","NCP1403/D (225.0kB)")</f>
        <v>NCP1403/D (225.0kB)</v>
      </c>
      <c r="C165" t="s">
        <v>82</v>
      </c>
      <c r="D165" t="s">
        <v>58</v>
      </c>
      <c r="E165" t="s">
        <v>196</v>
      </c>
      <c r="F165" t="s">
        <v>35</v>
      </c>
      <c r="H165" t="s">
        <v>197</v>
      </c>
      <c r="I165" t="s">
        <v>165</v>
      </c>
      <c r="J165" t="s">
        <v>198</v>
      </c>
      <c r="K165" t="s">
        <v>199</v>
      </c>
      <c r="L165" t="s">
        <v>148</v>
      </c>
      <c r="N165" t="s">
        <v>170</v>
      </c>
      <c r="O165" t="s">
        <v>200</v>
      </c>
    </row>
    <row r="166" spans="1:15" ht="12.75">
      <c r="A166" t="str">
        <f>HYPERLINK("http://www.onsemi.com/PowerSolutions/product.do?id=NCP1403SNT1G","NCP1403SNT1G")</f>
        <v>NCP1403SNT1G</v>
      </c>
      <c r="B166" t="str">
        <f>HYPERLINK("http://www.onsemi.com/pub/Collateral/NCP1403-D.PDF","NCP1403/D (225.0kB)")</f>
        <v>NCP1403/D (225.0kB)</v>
      </c>
      <c r="C166" t="s">
        <v>15</v>
      </c>
      <c r="D166" t="s">
        <v>58</v>
      </c>
      <c r="E166" t="s">
        <v>196</v>
      </c>
      <c r="F166" t="s">
        <v>35</v>
      </c>
      <c r="H166" t="s">
        <v>197</v>
      </c>
      <c r="I166" t="s">
        <v>165</v>
      </c>
      <c r="J166" t="s">
        <v>198</v>
      </c>
      <c r="K166" t="s">
        <v>199</v>
      </c>
      <c r="L166" t="s">
        <v>148</v>
      </c>
      <c r="N166" t="s">
        <v>170</v>
      </c>
      <c r="O166" t="s">
        <v>201</v>
      </c>
    </row>
    <row r="167" spans="1:15" ht="12.75">
      <c r="A167" t="str">
        <f>HYPERLINK("http://www.onsemi.com/PowerSolutions/product.do?id=NCP1406SNT1G","NCP1406SNT1G")</f>
        <v>NCP1406SNT1G</v>
      </c>
      <c r="B167" t="str">
        <f>HYPERLINK("http://www.onsemi.com/pub/Collateral/NCP1406-D.PDF","NCP1406/D (193.0kB)")</f>
        <v>NCP1406/D (193.0kB)</v>
      </c>
      <c r="C167" t="s">
        <v>15</v>
      </c>
      <c r="D167" t="s">
        <v>58</v>
      </c>
      <c r="E167" t="s">
        <v>202</v>
      </c>
      <c r="F167" t="s">
        <v>18</v>
      </c>
      <c r="G167" t="s">
        <v>203</v>
      </c>
      <c r="H167" t="s">
        <v>204</v>
      </c>
      <c r="I167" t="s">
        <v>165</v>
      </c>
      <c r="J167" t="s">
        <v>205</v>
      </c>
      <c r="K167" t="s">
        <v>206</v>
      </c>
      <c r="L167" t="s">
        <v>186</v>
      </c>
      <c r="M167" t="s">
        <v>93</v>
      </c>
      <c r="N167" t="s">
        <v>170</v>
      </c>
      <c r="O167" t="s">
        <v>201</v>
      </c>
    </row>
    <row r="168" spans="1:15" ht="12.75">
      <c r="A168" t="str">
        <f>HYPERLINK("http://www.onsemi.com/PowerSolutions/product.do?id=NCP1410DMR2G","NCP1410DMR2G")</f>
        <v>NCP1410DMR2G</v>
      </c>
      <c r="B168" t="str">
        <f>HYPERLINK("http://www.onsemi.com/pub/Collateral/NCP1410.PDF","NCP1410 (157.0kB)")</f>
        <v>NCP1410 (157.0kB)</v>
      </c>
      <c r="C168" t="s">
        <v>15</v>
      </c>
      <c r="D168" t="s">
        <v>58</v>
      </c>
      <c r="E168" t="s">
        <v>207</v>
      </c>
      <c r="F168" t="s">
        <v>208</v>
      </c>
      <c r="H168" t="s">
        <v>110</v>
      </c>
      <c r="I168" t="s">
        <v>165</v>
      </c>
      <c r="J168" t="s">
        <v>209</v>
      </c>
      <c r="K168" t="s">
        <v>210</v>
      </c>
      <c r="L168" t="s">
        <v>211</v>
      </c>
      <c r="M168" t="s">
        <v>212</v>
      </c>
      <c r="N168" t="s">
        <v>158</v>
      </c>
      <c r="O168" t="s">
        <v>159</v>
      </c>
    </row>
    <row r="169" spans="1:15" ht="12.75">
      <c r="A169" t="str">
        <f>HYPERLINK("http://www.onsemi.com/PowerSolutions/product.do?id=NCP1421DMR2G","NCP1421DMR2G")</f>
        <v>NCP1421DMR2G</v>
      </c>
      <c r="B169" t="str">
        <f>HYPERLINK("http://www.onsemi.com/pub/Collateral/NCP1421-D.PDF","NCP1421/D (116.0kB)")</f>
        <v>NCP1421/D (116.0kB)</v>
      </c>
      <c r="C169" t="s">
        <v>15</v>
      </c>
      <c r="D169" t="s">
        <v>58</v>
      </c>
      <c r="E169" t="s">
        <v>213</v>
      </c>
      <c r="F169" t="s">
        <v>208</v>
      </c>
      <c r="H169" t="s">
        <v>110</v>
      </c>
      <c r="I169" t="s">
        <v>165</v>
      </c>
      <c r="J169" t="s">
        <v>214</v>
      </c>
      <c r="K169" t="s">
        <v>215</v>
      </c>
      <c r="L169" t="s">
        <v>216</v>
      </c>
      <c r="M169" t="s">
        <v>217</v>
      </c>
      <c r="N169" t="s">
        <v>158</v>
      </c>
      <c r="O169" t="s">
        <v>218</v>
      </c>
    </row>
    <row r="170" spans="1:15" ht="12.75">
      <c r="A170" t="str">
        <f>HYPERLINK("http://www.onsemi.com/PowerSolutions/product.do?id=NCP1422MNR2G","NCP1422MNR2G")</f>
        <v>NCP1422MNR2G</v>
      </c>
      <c r="B170" t="str">
        <f>HYPERLINK("http://www.onsemi.com/pub/Collateral/NCP1422-D.PDF","NCP1422/D (134.0kB)")</f>
        <v>NCP1422/D (134.0kB)</v>
      </c>
      <c r="C170" t="s">
        <v>15</v>
      </c>
      <c r="D170" t="s">
        <v>58</v>
      </c>
      <c r="E170" t="s">
        <v>219</v>
      </c>
      <c r="F170" t="s">
        <v>220</v>
      </c>
      <c r="G170" t="s">
        <v>18</v>
      </c>
      <c r="I170" t="s">
        <v>165</v>
      </c>
      <c r="J170" t="s">
        <v>22</v>
      </c>
      <c r="K170" t="s">
        <v>164</v>
      </c>
      <c r="L170" t="s">
        <v>216</v>
      </c>
      <c r="M170" t="s">
        <v>217</v>
      </c>
      <c r="N170" t="s">
        <v>221</v>
      </c>
      <c r="O170" t="s">
        <v>218</v>
      </c>
    </row>
    <row r="171" spans="1:15" ht="12.75">
      <c r="A171" t="str">
        <f>HYPERLINK("http://www.onsemi.com/PowerSolutions/product.do?id=NCP1423DMR2G","NCP1423DMR2G")</f>
        <v>NCP1423DMR2G</v>
      </c>
      <c r="B171" t="str">
        <f>HYPERLINK("http://www.onsemi.com/pub/Collateral/NCP1423-D.PDF","NCP1423/D (154.0kB)")</f>
        <v>NCP1423/D (154.0kB)</v>
      </c>
      <c r="C171" t="s">
        <v>15</v>
      </c>
      <c r="D171" t="s">
        <v>58</v>
      </c>
      <c r="E171" t="s">
        <v>222</v>
      </c>
      <c r="F171" t="s">
        <v>18</v>
      </c>
      <c r="G171" t="s">
        <v>203</v>
      </c>
      <c r="I171" t="s">
        <v>223</v>
      </c>
      <c r="J171" t="s">
        <v>224</v>
      </c>
      <c r="K171" t="s">
        <v>225</v>
      </c>
      <c r="L171" t="s">
        <v>211</v>
      </c>
      <c r="M171" t="s">
        <v>226</v>
      </c>
      <c r="N171" t="s">
        <v>227</v>
      </c>
      <c r="O171" t="s">
        <v>218</v>
      </c>
    </row>
    <row r="172" spans="1:15" ht="12.75">
      <c r="A172" t="str">
        <f>HYPERLINK("http://www.onsemi.com/PowerSolutions/product.do?id=NCP1450ASN19T1G","NCP1450ASN19T1G")</f>
        <v>NCP1450ASN19T1G</v>
      </c>
      <c r="B172" t="str">
        <f>HYPERLINK("http://www.onsemi.com/pub/Collateral/NCP1450-D.PDF","NCP1450-D (220.0kB)")</f>
        <v>NCP1450-D (220.0kB)</v>
      </c>
      <c r="C172" t="s">
        <v>15</v>
      </c>
      <c r="D172" t="s">
        <v>58</v>
      </c>
      <c r="E172" t="s">
        <v>228</v>
      </c>
      <c r="F172" t="s">
        <v>84</v>
      </c>
      <c r="H172" t="s">
        <v>215</v>
      </c>
      <c r="I172" t="s">
        <v>165</v>
      </c>
      <c r="J172" t="s">
        <v>166</v>
      </c>
      <c r="K172" t="s">
        <v>110</v>
      </c>
      <c r="L172" t="s">
        <v>168</v>
      </c>
      <c r="N172" t="s">
        <v>170</v>
      </c>
      <c r="O172" t="s">
        <v>201</v>
      </c>
    </row>
    <row r="173" spans="1:15" ht="12.75">
      <c r="A173" t="str">
        <f>HYPERLINK("http://www.onsemi.com/PowerSolutions/product.do?id=NCP1450ASN27T1G","NCP1450ASN27T1G")</f>
        <v>NCP1450ASN27T1G</v>
      </c>
      <c r="B173" t="str">
        <f>HYPERLINK("http://www.onsemi.com/pub/Collateral/NCP1450-D.PDF","NCP1450-D (220.0kB)")</f>
        <v>NCP1450-D (220.0kB)</v>
      </c>
      <c r="C173" t="s">
        <v>15</v>
      </c>
      <c r="D173" t="s">
        <v>58</v>
      </c>
      <c r="E173" t="s">
        <v>229</v>
      </c>
      <c r="F173" t="s">
        <v>84</v>
      </c>
      <c r="H173" t="s">
        <v>215</v>
      </c>
      <c r="I173" t="s">
        <v>165</v>
      </c>
      <c r="J173" t="s">
        <v>86</v>
      </c>
      <c r="K173" t="s">
        <v>110</v>
      </c>
      <c r="L173" t="s">
        <v>168</v>
      </c>
      <c r="N173" t="s">
        <v>170</v>
      </c>
      <c r="O173" t="s">
        <v>201</v>
      </c>
    </row>
    <row r="174" spans="1:15" ht="12.75">
      <c r="A174" t="str">
        <f>HYPERLINK("http://www.onsemi.com/PowerSolutions/product.do?id=NCP1450ASN30T1G","NCP1450ASN30T1G")</f>
        <v>NCP1450ASN30T1G</v>
      </c>
      <c r="B174" t="str">
        <f>HYPERLINK("http://www.onsemi.com/pub/Collateral/NCP1450-D.PDF","NCP1450-D (220.0kB)")</f>
        <v>NCP1450-D (220.0kB)</v>
      </c>
      <c r="C174" t="s">
        <v>15</v>
      </c>
      <c r="D174" t="s">
        <v>58</v>
      </c>
      <c r="E174" t="s">
        <v>230</v>
      </c>
      <c r="F174" t="s">
        <v>84</v>
      </c>
      <c r="H174" t="s">
        <v>215</v>
      </c>
      <c r="I174" t="s">
        <v>165</v>
      </c>
      <c r="J174" t="s">
        <v>20</v>
      </c>
      <c r="K174" t="s">
        <v>110</v>
      </c>
      <c r="L174" t="s">
        <v>168</v>
      </c>
      <c r="N174" t="s">
        <v>170</v>
      </c>
      <c r="O174" t="s">
        <v>201</v>
      </c>
    </row>
    <row r="175" spans="1:15" ht="12.75">
      <c r="A175" t="str">
        <f>HYPERLINK("http://www.onsemi.com/PowerSolutions/product.do?id=NCP1450ASN33T1G","NCP1450ASN33T1G")</f>
        <v>NCP1450ASN33T1G</v>
      </c>
      <c r="B175" t="str">
        <f>HYPERLINK("http://www.onsemi.com/pub/Collateral/NCP1450-D.PDF","NCP1450-D (220.0kB)")</f>
        <v>NCP1450-D (220.0kB)</v>
      </c>
      <c r="C175" t="s">
        <v>15</v>
      </c>
      <c r="D175" t="s">
        <v>58</v>
      </c>
      <c r="E175" t="s">
        <v>231</v>
      </c>
      <c r="F175" t="s">
        <v>84</v>
      </c>
      <c r="H175" t="s">
        <v>215</v>
      </c>
      <c r="I175" t="s">
        <v>165</v>
      </c>
      <c r="J175" t="s">
        <v>106</v>
      </c>
      <c r="K175" t="s">
        <v>110</v>
      </c>
      <c r="L175" t="s">
        <v>168</v>
      </c>
      <c r="N175" t="s">
        <v>170</v>
      </c>
      <c r="O175" t="s">
        <v>201</v>
      </c>
    </row>
    <row r="176" spans="1:15" ht="12.75">
      <c r="A176" t="str">
        <f>HYPERLINK("http://www.onsemi.com/PowerSolutions/product.do?id=NCP1450ASN50T1G","NCP1450ASN50T1G")</f>
        <v>NCP1450ASN50T1G</v>
      </c>
      <c r="B176" t="str">
        <f>HYPERLINK("http://www.onsemi.com/pub/Collateral/NCP1450-D.PDF","NCP1450-D (220.0kB)")</f>
        <v>NCP1450-D (220.0kB)</v>
      </c>
      <c r="C176" t="s">
        <v>15</v>
      </c>
      <c r="D176" t="s">
        <v>58</v>
      </c>
      <c r="E176" t="s">
        <v>232</v>
      </c>
      <c r="F176" t="s">
        <v>84</v>
      </c>
      <c r="H176" t="s">
        <v>215</v>
      </c>
      <c r="I176" t="s">
        <v>165</v>
      </c>
      <c r="J176" t="s">
        <v>108</v>
      </c>
      <c r="K176" t="s">
        <v>110</v>
      </c>
      <c r="L176" t="s">
        <v>168</v>
      </c>
      <c r="N176" t="s">
        <v>170</v>
      </c>
      <c r="O176" t="s">
        <v>201</v>
      </c>
    </row>
    <row r="177" spans="1:15" ht="12.75">
      <c r="A177" t="str">
        <f>HYPERLINK("http://www.onsemi.com/PowerSolutions/product.do?id=NCP1500DMR2G","NCP1500DMR2G")</f>
        <v>NCP1500DMR2G</v>
      </c>
      <c r="B177" t="str">
        <f>HYPERLINK("http://www.onsemi.com/pub/Collateral/NCP1500-D.PDF","NCP1500/D (87.0kB)")</f>
        <v>NCP1500/D (87.0kB)</v>
      </c>
      <c r="C177" t="s">
        <v>15</v>
      </c>
      <c r="D177" t="s">
        <v>58</v>
      </c>
      <c r="E177" t="s">
        <v>233</v>
      </c>
      <c r="F177" t="s">
        <v>234</v>
      </c>
      <c r="H177" t="s">
        <v>86</v>
      </c>
      <c r="I177" t="s">
        <v>235</v>
      </c>
      <c r="J177" t="s">
        <v>236</v>
      </c>
      <c r="K177" t="s">
        <v>237</v>
      </c>
      <c r="L177" t="s">
        <v>238</v>
      </c>
      <c r="M177" t="s">
        <v>239</v>
      </c>
      <c r="N177" t="s">
        <v>158</v>
      </c>
      <c r="O177" t="s">
        <v>240</v>
      </c>
    </row>
    <row r="178" spans="1:15" ht="12.75">
      <c r="A178" t="str">
        <f>HYPERLINK("http://www.onsemi.com/PowerSolutions/product.do?id=NCP1501DMR2G","NCP1501DMR2G")</f>
        <v>NCP1501DMR2G</v>
      </c>
      <c r="B178" t="str">
        <f>HYPERLINK("http://www.onsemi.com/pub/Collateral/NCP1501-D.PDF","NCP1501/D (161.0kB)")</f>
        <v>NCP1501/D (161.0kB)</v>
      </c>
      <c r="C178" t="s">
        <v>15</v>
      </c>
      <c r="D178" t="s">
        <v>58</v>
      </c>
      <c r="E178" t="s">
        <v>241</v>
      </c>
      <c r="F178" t="s">
        <v>242</v>
      </c>
      <c r="G178" t="s">
        <v>85</v>
      </c>
      <c r="I178" t="s">
        <v>165</v>
      </c>
      <c r="J178" t="s">
        <v>243</v>
      </c>
      <c r="K178" t="s">
        <v>237</v>
      </c>
      <c r="L178" t="s">
        <v>211</v>
      </c>
      <c r="M178" t="s">
        <v>212</v>
      </c>
      <c r="N178" t="s">
        <v>158</v>
      </c>
      <c r="O178" t="s">
        <v>240</v>
      </c>
    </row>
    <row r="179" spans="1:15" ht="12.75">
      <c r="A179" t="str">
        <f>HYPERLINK("http://www.onsemi.com/PowerSolutions/product.do?id=NCP1521BMUTBG","NCP1521BMUTBG")</f>
        <v>NCP1521BMUTBG</v>
      </c>
      <c r="B179" t="str">
        <f>HYPERLINK("http://www.onsemi.com/pub/Collateral/NCP1521B DATASHEET.PDF","NCP1521B/D (182.0kB)")</f>
        <v>NCP1521B/D (182.0kB)</v>
      </c>
      <c r="C179" t="s">
        <v>15</v>
      </c>
      <c r="D179" t="s">
        <v>58</v>
      </c>
      <c r="E179" t="s">
        <v>244</v>
      </c>
      <c r="F179" t="s">
        <v>245</v>
      </c>
      <c r="G179" t="s">
        <v>85</v>
      </c>
      <c r="H179" t="s">
        <v>86</v>
      </c>
      <c r="I179" t="s">
        <v>165</v>
      </c>
      <c r="J179" t="s">
        <v>246</v>
      </c>
      <c r="K179" t="s">
        <v>215</v>
      </c>
      <c r="L179" t="s">
        <v>247</v>
      </c>
      <c r="M179" t="s">
        <v>248</v>
      </c>
      <c r="N179" t="s">
        <v>249</v>
      </c>
      <c r="O179" t="s">
        <v>250</v>
      </c>
    </row>
    <row r="180" spans="1:15" ht="12.75">
      <c r="A180" t="str">
        <f>HYPERLINK("http://www.onsemi.com/PowerSolutions/product.do?id=NCP1521BSNT1G","NCP1521BSNT1G")</f>
        <v>NCP1521BSNT1G</v>
      </c>
      <c r="B180" t="str">
        <f>HYPERLINK("http://www.onsemi.com/pub/Collateral/NCP1521B DATASHEET.PDF","NCP1521B/D (182.0kB)")</f>
        <v>NCP1521B/D (182.0kB)</v>
      </c>
      <c r="C180" t="s">
        <v>15</v>
      </c>
      <c r="D180" t="s">
        <v>58</v>
      </c>
      <c r="E180" t="s">
        <v>244</v>
      </c>
      <c r="F180" t="s">
        <v>245</v>
      </c>
      <c r="G180" t="s">
        <v>85</v>
      </c>
      <c r="H180" t="s">
        <v>86</v>
      </c>
      <c r="I180" t="s">
        <v>165</v>
      </c>
      <c r="J180" t="s">
        <v>246</v>
      </c>
      <c r="K180" t="s">
        <v>215</v>
      </c>
      <c r="L180" t="s">
        <v>247</v>
      </c>
      <c r="M180" t="s">
        <v>248</v>
      </c>
      <c r="N180" t="s">
        <v>170</v>
      </c>
      <c r="O180" t="s">
        <v>250</v>
      </c>
    </row>
    <row r="181" spans="1:15" ht="12.75">
      <c r="A181" t="str">
        <f>HYPERLINK("http://www.onsemi.com/PowerSolutions/product.do?id=NCP1522BMUTBG","NCP1522BMUTBG")</f>
        <v>NCP1522BMUTBG</v>
      </c>
      <c r="B181" t="str">
        <f>HYPERLINK("http://www.onsemi.com/pub/Collateral/NCP1522B DATASHEET.PDF","NCP1522B/D (206.0kB)")</f>
        <v>NCP1522B/D (206.0kB)</v>
      </c>
      <c r="C181" t="s">
        <v>15</v>
      </c>
      <c r="D181" t="s">
        <v>58</v>
      </c>
      <c r="E181" t="s">
        <v>251</v>
      </c>
      <c r="F181" t="s">
        <v>245</v>
      </c>
      <c r="G181" t="s">
        <v>52</v>
      </c>
      <c r="H181" t="s">
        <v>86</v>
      </c>
      <c r="I181" t="s">
        <v>165</v>
      </c>
      <c r="J181" t="s">
        <v>246</v>
      </c>
      <c r="K181" t="s">
        <v>215</v>
      </c>
      <c r="L181" t="s">
        <v>252</v>
      </c>
      <c r="M181" t="s">
        <v>253</v>
      </c>
      <c r="N181" t="s">
        <v>249</v>
      </c>
      <c r="O181" t="s">
        <v>69</v>
      </c>
    </row>
    <row r="182" spans="1:15" ht="12.75">
      <c r="A182" t="str">
        <f>HYPERLINK("http://www.onsemi.com/PowerSolutions/product.do?id=NCP1522BSNT1G","NCP1522BSNT1G")</f>
        <v>NCP1522BSNT1G</v>
      </c>
      <c r="B182" t="str">
        <f>HYPERLINK("http://www.onsemi.com/pub/Collateral/NCP1522B DATASHEET.PDF","NCP1522B/D (206.0kB)")</f>
        <v>NCP1522B/D (206.0kB)</v>
      </c>
      <c r="C182" t="s">
        <v>15</v>
      </c>
      <c r="D182" t="s">
        <v>58</v>
      </c>
      <c r="E182" t="s">
        <v>251</v>
      </c>
      <c r="F182" t="s">
        <v>245</v>
      </c>
      <c r="G182" t="s">
        <v>52</v>
      </c>
      <c r="H182" t="s">
        <v>86</v>
      </c>
      <c r="I182" t="s">
        <v>165</v>
      </c>
      <c r="J182" t="s">
        <v>246</v>
      </c>
      <c r="K182" t="s">
        <v>215</v>
      </c>
      <c r="L182" t="s">
        <v>252</v>
      </c>
      <c r="M182" t="s">
        <v>253</v>
      </c>
      <c r="N182" t="s">
        <v>170</v>
      </c>
      <c r="O182" t="s">
        <v>254</v>
      </c>
    </row>
    <row r="183" spans="1:15" ht="12.75">
      <c r="A183" t="str">
        <f>HYPERLINK("http://www.onsemi.com/PowerSolutions/product.do?id=NCP1523BFCT2G","NCP1523BFCT2G")</f>
        <v>NCP1523BFCT2G</v>
      </c>
      <c r="B183" t="str">
        <f>HYPERLINK("http://www.onsemi.com/pub/Collateral/NCP1523B DATASHEET.PDF","NCP1523B/D  (318.0kB)")</f>
        <v>NCP1523B/D  (318.0kB)</v>
      </c>
      <c r="C183" t="s">
        <v>15</v>
      </c>
      <c r="D183" t="s">
        <v>58</v>
      </c>
      <c r="E183" t="s">
        <v>255</v>
      </c>
      <c r="F183" t="s">
        <v>146</v>
      </c>
      <c r="G183" t="s">
        <v>52</v>
      </c>
      <c r="H183" t="s">
        <v>86</v>
      </c>
      <c r="I183" t="s">
        <v>165</v>
      </c>
      <c r="J183" t="s">
        <v>246</v>
      </c>
      <c r="K183" t="s">
        <v>215</v>
      </c>
      <c r="L183" t="s">
        <v>256</v>
      </c>
      <c r="M183" t="s">
        <v>253</v>
      </c>
      <c r="N183" t="s">
        <v>257</v>
      </c>
      <c r="O183" t="s">
        <v>240</v>
      </c>
    </row>
    <row r="184" spans="1:15" ht="12.75">
      <c r="A184" t="str">
        <f>HYPERLINK("http://www.onsemi.com/PowerSolutions/product.do?id=NCP1523FCT2G","NCP1523FCT2G")</f>
        <v>NCP1523FCT2G</v>
      </c>
      <c r="B184" t="str">
        <f>HYPERLINK("http://www.onsemi.com/pub/Collateral/NCP1523 DATASHEET.PDF","NCP1523/D (261.0kB)")</f>
        <v>NCP1523/D (261.0kB)</v>
      </c>
      <c r="C184" t="s">
        <v>15</v>
      </c>
      <c r="D184" t="s">
        <v>58</v>
      </c>
      <c r="E184" t="s">
        <v>258</v>
      </c>
      <c r="F184" t="s">
        <v>245</v>
      </c>
      <c r="G184" t="s">
        <v>52</v>
      </c>
      <c r="H184" t="s">
        <v>86</v>
      </c>
      <c r="I184" t="s">
        <v>165</v>
      </c>
      <c r="J184" t="s">
        <v>259</v>
      </c>
      <c r="K184" t="s">
        <v>215</v>
      </c>
      <c r="L184" t="s">
        <v>256</v>
      </c>
      <c r="M184" t="s">
        <v>253</v>
      </c>
      <c r="N184" t="s">
        <v>257</v>
      </c>
      <c r="O184" t="s">
        <v>260</v>
      </c>
    </row>
    <row r="185" spans="1:15" ht="12.75">
      <c r="A185" t="str">
        <f>HYPERLINK("http://www.onsemi.com/PowerSolutions/product.do?id=NCP1529ASNT1G","NCP1529ASNT1G")</f>
        <v>NCP1529ASNT1G</v>
      </c>
      <c r="B185" t="str">
        <f>HYPERLINK("http://www.onsemi.com/pub/Collateral/NCP1529-D.PDF","NCP1529/D (208.0kB)")</f>
        <v>NCP1529/D (208.0kB)</v>
      </c>
      <c r="C185" t="s">
        <v>15</v>
      </c>
      <c r="D185" t="s">
        <v>58</v>
      </c>
      <c r="E185" t="s">
        <v>261</v>
      </c>
      <c r="F185" t="s">
        <v>245</v>
      </c>
      <c r="G185" t="s">
        <v>85</v>
      </c>
      <c r="H185" t="s">
        <v>86</v>
      </c>
      <c r="I185" t="s">
        <v>165</v>
      </c>
      <c r="J185" t="s">
        <v>262</v>
      </c>
      <c r="K185" t="s">
        <v>110</v>
      </c>
      <c r="L185" t="s">
        <v>263</v>
      </c>
      <c r="M185" t="s">
        <v>264</v>
      </c>
      <c r="N185" t="s">
        <v>170</v>
      </c>
      <c r="O185" t="s">
        <v>265</v>
      </c>
    </row>
    <row r="186" spans="1:15" ht="12.75">
      <c r="A186" t="str">
        <f>HYPERLINK("http://www.onsemi.com/PowerSolutions/product.do?id=NCP1529MUTBG","NCP1529MUTBG")</f>
        <v>NCP1529MUTBG</v>
      </c>
      <c r="B186" t="str">
        <f>HYPERLINK("http://www.onsemi.com/pub/Collateral/NCP1529-D.PDF","NCP1529/D (208.0kB)")</f>
        <v>NCP1529/D (208.0kB)</v>
      </c>
      <c r="C186" t="s">
        <v>15</v>
      </c>
      <c r="D186" t="s">
        <v>58</v>
      </c>
      <c r="E186" t="s">
        <v>261</v>
      </c>
      <c r="F186" t="s">
        <v>245</v>
      </c>
      <c r="G186" t="s">
        <v>85</v>
      </c>
      <c r="H186" t="s">
        <v>86</v>
      </c>
      <c r="I186" t="s">
        <v>165</v>
      </c>
      <c r="J186" t="s">
        <v>262</v>
      </c>
      <c r="K186" t="s">
        <v>110</v>
      </c>
      <c r="L186" t="s">
        <v>263</v>
      </c>
      <c r="M186" t="s">
        <v>264</v>
      </c>
      <c r="N186" t="s">
        <v>249</v>
      </c>
      <c r="O186" t="s">
        <v>69</v>
      </c>
    </row>
    <row r="187" spans="1:15" ht="12.75">
      <c r="A187" t="str">
        <f>HYPERLINK("http://www.onsemi.com/PowerSolutions/product.do?id=NCP1530DM25R2G","NCP1530DM25R2G")</f>
        <v>NCP1530DM25R2G</v>
      </c>
      <c r="B187" t="str">
        <f>HYPERLINK("http://www.onsemi.com/pub/Collateral/NCP1530-D.PDF","NCP1530/D (132.0kB)")</f>
        <v>NCP1530/D (132.0kB)</v>
      </c>
      <c r="C187" t="s">
        <v>15</v>
      </c>
      <c r="D187" t="s">
        <v>58</v>
      </c>
      <c r="E187" t="s">
        <v>266</v>
      </c>
      <c r="F187" t="s">
        <v>245</v>
      </c>
      <c r="G187" t="s">
        <v>52</v>
      </c>
      <c r="H187" t="s">
        <v>267</v>
      </c>
      <c r="I187" t="s">
        <v>165</v>
      </c>
      <c r="J187" t="s">
        <v>42</v>
      </c>
      <c r="K187" t="s">
        <v>215</v>
      </c>
      <c r="L187" t="s">
        <v>211</v>
      </c>
      <c r="M187" t="s">
        <v>217</v>
      </c>
      <c r="N187" t="s">
        <v>158</v>
      </c>
      <c r="O187" t="s">
        <v>268</v>
      </c>
    </row>
    <row r="188" spans="1:15" ht="12.75">
      <c r="A188" t="str">
        <f>HYPERLINK("http://www.onsemi.com/PowerSolutions/product.do?id=NCP1530DM27R2G","NCP1530DM27R2G")</f>
        <v>NCP1530DM27R2G</v>
      </c>
      <c r="B188" t="str">
        <f>HYPERLINK("http://www.onsemi.com/pub/Collateral/NCP1530-D.PDF","NCP1530/D (132.0kB)")</f>
        <v>NCP1530/D (132.0kB)</v>
      </c>
      <c r="C188" t="s">
        <v>15</v>
      </c>
      <c r="D188" t="s">
        <v>58</v>
      </c>
      <c r="E188" t="s">
        <v>269</v>
      </c>
      <c r="F188" t="s">
        <v>245</v>
      </c>
      <c r="H188" t="s">
        <v>270</v>
      </c>
      <c r="I188" t="s">
        <v>165</v>
      </c>
      <c r="J188" t="s">
        <v>86</v>
      </c>
      <c r="K188" t="s">
        <v>215</v>
      </c>
      <c r="L188" t="s">
        <v>211</v>
      </c>
      <c r="M188" t="s">
        <v>217</v>
      </c>
      <c r="N188" t="s">
        <v>158</v>
      </c>
      <c r="O188" t="s">
        <v>271</v>
      </c>
    </row>
    <row r="189" spans="1:15" ht="12.75">
      <c r="A189" t="str">
        <f>HYPERLINK("http://www.onsemi.com/PowerSolutions/product.do?id=NCP1530DM30R2G","NCP1530DM30R2G")</f>
        <v>NCP1530DM30R2G</v>
      </c>
      <c r="B189" t="str">
        <f>HYPERLINK("http://www.onsemi.com/pub/Collateral/NCP1530-D.PDF","NCP1530/D (132.0kB)")</f>
        <v>NCP1530/D (132.0kB)</v>
      </c>
      <c r="C189" t="s">
        <v>15</v>
      </c>
      <c r="D189" t="s">
        <v>58</v>
      </c>
      <c r="E189" t="s">
        <v>272</v>
      </c>
      <c r="F189" t="s">
        <v>245</v>
      </c>
      <c r="H189" t="s">
        <v>106</v>
      </c>
      <c r="I189" t="s">
        <v>165</v>
      </c>
      <c r="J189" t="s">
        <v>20</v>
      </c>
      <c r="K189" t="s">
        <v>215</v>
      </c>
      <c r="L189" t="s">
        <v>211</v>
      </c>
      <c r="M189" t="s">
        <v>217</v>
      </c>
      <c r="N189" t="s">
        <v>158</v>
      </c>
      <c r="O189" t="s">
        <v>273</v>
      </c>
    </row>
    <row r="190" spans="1:15" ht="12.75">
      <c r="A190" t="str">
        <f>HYPERLINK("http://www.onsemi.com/PowerSolutions/product.do?id=NCP1530DM33R2G","NCP1530DM33R2G")</f>
        <v>NCP1530DM33R2G</v>
      </c>
      <c r="B190" t="str">
        <f>HYPERLINK("http://www.onsemi.com/pub/Collateral/NCP1530-D.PDF","NCP1530/D (132.0kB)")</f>
        <v>NCP1530/D (132.0kB)</v>
      </c>
      <c r="C190" t="s">
        <v>15</v>
      </c>
      <c r="D190" t="s">
        <v>58</v>
      </c>
      <c r="E190" t="s">
        <v>274</v>
      </c>
      <c r="F190" t="s">
        <v>245</v>
      </c>
      <c r="H190" t="s">
        <v>275</v>
      </c>
      <c r="I190" t="s">
        <v>165</v>
      </c>
      <c r="J190" t="s">
        <v>106</v>
      </c>
      <c r="K190" t="s">
        <v>215</v>
      </c>
      <c r="L190" t="s">
        <v>211</v>
      </c>
      <c r="M190" t="s">
        <v>217</v>
      </c>
      <c r="N190" t="s">
        <v>158</v>
      </c>
      <c r="O190" t="s">
        <v>276</v>
      </c>
    </row>
    <row r="191" spans="1:15" ht="12.75">
      <c r="A191" t="str">
        <f>HYPERLINK("http://www.onsemi.com/PowerSolutions/product.do?id=NCP1532MUAATXG","NCP1532MUAATXG")</f>
        <v>NCP1532MUAATXG</v>
      </c>
      <c r="B191" t="str">
        <f>HYPERLINK("http://www.onsemi.com/pub/Collateral/NCP1532-D.PDF","NCP1532/D (355.0kB)")</f>
        <v>NCP1532/D (355.0kB)</v>
      </c>
      <c r="C191" t="s">
        <v>15</v>
      </c>
      <c r="D191" t="s">
        <v>58</v>
      </c>
      <c r="E191" t="s">
        <v>277</v>
      </c>
      <c r="F191" t="s">
        <v>245</v>
      </c>
      <c r="G191" t="s">
        <v>85</v>
      </c>
      <c r="H191" t="s">
        <v>86</v>
      </c>
      <c r="I191" t="s">
        <v>165</v>
      </c>
      <c r="J191" t="s">
        <v>278</v>
      </c>
      <c r="K191" t="s">
        <v>279</v>
      </c>
      <c r="L191" t="s">
        <v>280</v>
      </c>
      <c r="M191" t="s">
        <v>281</v>
      </c>
      <c r="N191" t="s">
        <v>282</v>
      </c>
      <c r="O191" t="s">
        <v>283</v>
      </c>
    </row>
    <row r="192" spans="1:15" ht="12.75">
      <c r="A192" t="str">
        <f>HYPERLINK("http://www.onsemi.com/PowerSolutions/product.do?id=NCP1546MNR2G","NCP1546MNR2G")</f>
        <v>NCP1546MNR2G</v>
      </c>
      <c r="B192" t="str">
        <f>HYPERLINK("http://www.onsemi.com/pub/Collateral/NCP1546 DATA SHEET.PDF","NCP1546/D (171.0kB)")</f>
        <v>NCP1546/D (171.0kB)</v>
      </c>
      <c r="C192" t="s">
        <v>15</v>
      </c>
      <c r="D192" t="s">
        <v>58</v>
      </c>
      <c r="E192" t="s">
        <v>284</v>
      </c>
      <c r="N192" t="s">
        <v>44</v>
      </c>
      <c r="O192" t="s">
        <v>285</v>
      </c>
    </row>
    <row r="193" spans="1:15" ht="12.75">
      <c r="A193" t="str">
        <f>HYPERLINK("http://www.onsemi.com/PowerSolutions/product.do?id=NCP1547MNR2G","NCP1547MNR2G")</f>
        <v>NCP1547MNR2G</v>
      </c>
      <c r="B193" t="str">
        <f>HYPERLINK("http://www.onsemi.com/pub/Collateral/NCP1547.PDF","NCP1547 (175.0kB)")</f>
        <v>NCP1547 (175.0kB)</v>
      </c>
      <c r="C193" t="s">
        <v>15</v>
      </c>
      <c r="D193" t="s">
        <v>58</v>
      </c>
      <c r="E193" t="s">
        <v>286</v>
      </c>
      <c r="F193" t="s">
        <v>48</v>
      </c>
      <c r="G193" t="s">
        <v>287</v>
      </c>
      <c r="H193" t="s">
        <v>53</v>
      </c>
      <c r="I193" t="s">
        <v>21</v>
      </c>
      <c r="J193" t="s">
        <v>288</v>
      </c>
      <c r="K193" t="s">
        <v>22</v>
      </c>
      <c r="L193" t="s">
        <v>289</v>
      </c>
      <c r="N193" t="s">
        <v>44</v>
      </c>
      <c r="O193" t="s">
        <v>290</v>
      </c>
    </row>
    <row r="194" spans="1:15" ht="12.75">
      <c r="A194" t="str">
        <f>HYPERLINK("http://www.onsemi.com/PowerSolutions/product.do?id=NCP1550SN18T1G","NCP1550SN18T1G")</f>
        <v>NCP1550SN18T1G</v>
      </c>
      <c r="B194" t="str">
        <f aca="true" t="shared" si="9" ref="B194:B199">HYPERLINK("http://www.onsemi.com/pub/Collateral/NCP1550-D.PDF","NCP1550/D (197.0kB)")</f>
        <v>NCP1550/D (197.0kB)</v>
      </c>
      <c r="C194" t="s">
        <v>15</v>
      </c>
      <c r="D194" t="s">
        <v>58</v>
      </c>
      <c r="E194" t="s">
        <v>291</v>
      </c>
      <c r="F194" t="s">
        <v>245</v>
      </c>
      <c r="H194" t="s">
        <v>292</v>
      </c>
      <c r="I194" t="s">
        <v>165</v>
      </c>
      <c r="J194" t="s">
        <v>293</v>
      </c>
      <c r="K194" t="s">
        <v>294</v>
      </c>
      <c r="L194" t="s">
        <v>211</v>
      </c>
      <c r="M194" t="s">
        <v>212</v>
      </c>
      <c r="N194" t="s">
        <v>170</v>
      </c>
      <c r="O194" t="s">
        <v>295</v>
      </c>
    </row>
    <row r="195" spans="1:15" ht="12.75">
      <c r="A195" t="str">
        <f>HYPERLINK("http://www.onsemi.com/PowerSolutions/product.do?id=NCP1550SN19T1G","NCP1550SN19T1G")</f>
        <v>NCP1550SN19T1G</v>
      </c>
      <c r="B195" t="str">
        <f t="shared" si="9"/>
        <v>NCP1550/D (197.0kB)</v>
      </c>
      <c r="C195" t="s">
        <v>15</v>
      </c>
      <c r="D195" t="s">
        <v>58</v>
      </c>
      <c r="E195" t="s">
        <v>296</v>
      </c>
      <c r="F195" t="s">
        <v>245</v>
      </c>
      <c r="H195" t="s">
        <v>42</v>
      </c>
      <c r="I195" t="s">
        <v>165</v>
      </c>
      <c r="J195" t="s">
        <v>166</v>
      </c>
      <c r="K195" t="s">
        <v>294</v>
      </c>
      <c r="L195" t="s">
        <v>211</v>
      </c>
      <c r="M195" t="s">
        <v>212</v>
      </c>
      <c r="N195" t="s">
        <v>170</v>
      </c>
      <c r="O195" t="s">
        <v>297</v>
      </c>
    </row>
    <row r="196" spans="1:15" ht="12.75">
      <c r="A196" t="str">
        <f>HYPERLINK("http://www.onsemi.com/PowerSolutions/product.do?id=NCP1550SN25T1G","NCP1550SN25T1G")</f>
        <v>NCP1550SN25T1G</v>
      </c>
      <c r="B196" t="str">
        <f t="shared" si="9"/>
        <v>NCP1550/D (197.0kB)</v>
      </c>
      <c r="C196" t="s">
        <v>15</v>
      </c>
      <c r="D196" t="s">
        <v>58</v>
      </c>
      <c r="E196" t="s">
        <v>298</v>
      </c>
      <c r="F196" t="s">
        <v>245</v>
      </c>
      <c r="H196" t="s">
        <v>299</v>
      </c>
      <c r="I196" t="s">
        <v>165</v>
      </c>
      <c r="J196" t="s">
        <v>42</v>
      </c>
      <c r="K196" t="s">
        <v>294</v>
      </c>
      <c r="L196" t="s">
        <v>211</v>
      </c>
      <c r="M196" t="s">
        <v>212</v>
      </c>
      <c r="N196" t="s">
        <v>170</v>
      </c>
      <c r="O196" t="s">
        <v>69</v>
      </c>
    </row>
    <row r="197" spans="1:15" ht="12.75">
      <c r="A197" t="str">
        <f>HYPERLINK("http://www.onsemi.com/PowerSolutions/product.do?id=NCP1550SN27T1G","NCP1550SN27T1G")</f>
        <v>NCP1550SN27T1G</v>
      </c>
      <c r="B197" t="str">
        <f t="shared" si="9"/>
        <v>NCP1550/D (197.0kB)</v>
      </c>
      <c r="C197" t="s">
        <v>15</v>
      </c>
      <c r="D197" t="s">
        <v>58</v>
      </c>
      <c r="E197" t="s">
        <v>300</v>
      </c>
      <c r="F197" t="s">
        <v>245</v>
      </c>
      <c r="H197" t="s">
        <v>86</v>
      </c>
      <c r="I197" t="s">
        <v>165</v>
      </c>
      <c r="J197" t="s">
        <v>86</v>
      </c>
      <c r="K197" t="s">
        <v>294</v>
      </c>
      <c r="L197" t="s">
        <v>211</v>
      </c>
      <c r="M197" t="s">
        <v>212</v>
      </c>
      <c r="N197" t="s">
        <v>170</v>
      </c>
      <c r="O197" t="s">
        <v>301</v>
      </c>
    </row>
    <row r="198" spans="1:15" ht="12.75">
      <c r="A198" t="str">
        <f>HYPERLINK("http://www.onsemi.com/PowerSolutions/product.do?id=NCP1550SN30T1G","NCP1550SN30T1G")</f>
        <v>NCP1550SN30T1G</v>
      </c>
      <c r="B198" t="str">
        <f t="shared" si="9"/>
        <v>NCP1550/D (197.0kB)</v>
      </c>
      <c r="C198" t="s">
        <v>15</v>
      </c>
      <c r="D198" t="s">
        <v>58</v>
      </c>
      <c r="E198" t="s">
        <v>302</v>
      </c>
      <c r="F198" t="s">
        <v>245</v>
      </c>
      <c r="I198" t="s">
        <v>165</v>
      </c>
      <c r="J198" t="s">
        <v>20</v>
      </c>
      <c r="K198" t="s">
        <v>294</v>
      </c>
      <c r="L198" t="s">
        <v>211</v>
      </c>
      <c r="N198" t="s">
        <v>170</v>
      </c>
      <c r="O198" t="s">
        <v>303</v>
      </c>
    </row>
    <row r="199" spans="1:15" ht="12.75">
      <c r="A199" t="str">
        <f>HYPERLINK("http://www.onsemi.com/PowerSolutions/product.do?id=NCP1550SN33T1G","NCP1550SN33T1G")</f>
        <v>NCP1550SN33T1G</v>
      </c>
      <c r="B199" t="str">
        <f t="shared" si="9"/>
        <v>NCP1550/D (197.0kB)</v>
      </c>
      <c r="C199" t="s">
        <v>15</v>
      </c>
      <c r="D199" t="s">
        <v>58</v>
      </c>
      <c r="E199" t="s">
        <v>304</v>
      </c>
      <c r="F199" t="s">
        <v>245</v>
      </c>
      <c r="H199" t="s">
        <v>305</v>
      </c>
      <c r="I199" t="s">
        <v>165</v>
      </c>
      <c r="J199" t="s">
        <v>106</v>
      </c>
      <c r="K199" t="s">
        <v>294</v>
      </c>
      <c r="L199" t="s">
        <v>211</v>
      </c>
      <c r="M199" t="s">
        <v>212</v>
      </c>
      <c r="N199" t="s">
        <v>170</v>
      </c>
      <c r="O199" t="s">
        <v>69</v>
      </c>
    </row>
    <row r="200" spans="1:15" ht="12.75">
      <c r="A200" t="str">
        <f>HYPERLINK("http://www.onsemi.com/PowerSolutions/product.do?id=NCP1595AMNR2G","NCP1595AMNR2G")</f>
        <v>NCP1595AMNR2G</v>
      </c>
      <c r="B200" t="str">
        <f>HYPERLINK("http://www.onsemi.com/pub/Collateral/NCP1595.PDF","NCP1595 (179.0kB)")</f>
        <v>NCP1595 (179.0kB)</v>
      </c>
      <c r="C200" t="s">
        <v>15</v>
      </c>
      <c r="D200" t="s">
        <v>58</v>
      </c>
      <c r="E200" t="s">
        <v>306</v>
      </c>
      <c r="F200" t="s">
        <v>146</v>
      </c>
      <c r="G200" t="s">
        <v>85</v>
      </c>
      <c r="H200" t="s">
        <v>193</v>
      </c>
      <c r="I200" t="s">
        <v>165</v>
      </c>
      <c r="J200" t="s">
        <v>307</v>
      </c>
      <c r="K200" t="s">
        <v>22</v>
      </c>
      <c r="L200" t="s">
        <v>252</v>
      </c>
      <c r="M200" t="s">
        <v>217</v>
      </c>
      <c r="N200" t="s">
        <v>308</v>
      </c>
      <c r="O200" t="s">
        <v>309</v>
      </c>
    </row>
    <row r="201" spans="1:15" ht="12.75">
      <c r="A201" t="str">
        <f>HYPERLINK("http://www.onsemi.com/PowerSolutions/product.do?id=NCP1595MNR2G","NCP1595MNR2G")</f>
        <v>NCP1595MNR2G</v>
      </c>
      <c r="B201" t="str">
        <f>HYPERLINK("http://www.onsemi.com/pub/Collateral/NCP1595.PDF","NCP1595 (179.0kB)")</f>
        <v>NCP1595 (179.0kB)</v>
      </c>
      <c r="C201" t="s">
        <v>15</v>
      </c>
      <c r="D201" t="s">
        <v>58</v>
      </c>
      <c r="E201" t="s">
        <v>306</v>
      </c>
      <c r="F201" t="s">
        <v>146</v>
      </c>
      <c r="G201" t="s">
        <v>85</v>
      </c>
      <c r="H201" t="s">
        <v>193</v>
      </c>
      <c r="I201" t="s">
        <v>165</v>
      </c>
      <c r="J201" t="s">
        <v>307</v>
      </c>
      <c r="K201" t="s">
        <v>22</v>
      </c>
      <c r="L201" t="s">
        <v>252</v>
      </c>
      <c r="M201" t="s">
        <v>217</v>
      </c>
      <c r="N201" t="s">
        <v>308</v>
      </c>
      <c r="O201" t="s">
        <v>310</v>
      </c>
    </row>
    <row r="202" spans="1:15" ht="12.75">
      <c r="A202" t="str">
        <f>HYPERLINK("http://www.onsemi.com/PowerSolutions/product.do?id=NCP1595MNT2G","NCP1595MNT2G")</f>
        <v>NCP1595MNT2G</v>
      </c>
      <c r="B202" t="str">
        <f>HYPERLINK("http://www.onsemi.com/pub/Collateral/NCP1595.PDF","NCP1595 (179.0kB)")</f>
        <v>NCP1595 (179.0kB)</v>
      </c>
      <c r="C202" t="s">
        <v>15</v>
      </c>
      <c r="D202" t="s">
        <v>58</v>
      </c>
      <c r="E202" t="s">
        <v>306</v>
      </c>
      <c r="F202" t="s">
        <v>146</v>
      </c>
      <c r="G202" t="s">
        <v>85</v>
      </c>
      <c r="H202" t="s">
        <v>193</v>
      </c>
      <c r="I202" t="s">
        <v>165</v>
      </c>
      <c r="J202" t="s">
        <v>307</v>
      </c>
      <c r="K202" t="s">
        <v>22</v>
      </c>
      <c r="L202" t="s">
        <v>252</v>
      </c>
      <c r="M202" t="s">
        <v>217</v>
      </c>
      <c r="N202" t="s">
        <v>308</v>
      </c>
      <c r="O202" t="s">
        <v>69</v>
      </c>
    </row>
    <row r="203" spans="1:15" ht="12.75">
      <c r="A203" t="str">
        <f>HYPERLINK("http://www.onsemi.com/PowerSolutions/product.do?id=NCP3063BDR2G","NCP3063BDR2G")</f>
        <v>NCP3063BDR2G</v>
      </c>
      <c r="B203" t="str">
        <f aca="true" t="shared" si="10" ref="B203:B208">HYPERLINK("http://www.onsemi.com/pub/Collateral/NCP3063-D.PDF","NCP3063/D (330.0kB)")</f>
        <v>NCP3063/D (330.0kB)</v>
      </c>
      <c r="C203" t="s">
        <v>15</v>
      </c>
      <c r="D203" t="s">
        <v>58</v>
      </c>
      <c r="E203" t="s">
        <v>311</v>
      </c>
      <c r="F203" t="s">
        <v>26</v>
      </c>
      <c r="H203" t="s">
        <v>20</v>
      </c>
      <c r="I203" t="s">
        <v>21</v>
      </c>
      <c r="K203" t="s">
        <v>22</v>
      </c>
      <c r="M203" t="s">
        <v>23</v>
      </c>
      <c r="N203" t="s">
        <v>24</v>
      </c>
      <c r="O203" t="s">
        <v>69</v>
      </c>
    </row>
    <row r="204" spans="1:15" ht="12.75">
      <c r="A204" t="str">
        <f>HYPERLINK("http://www.onsemi.com/PowerSolutions/product.do?id=NCP3063BMNTXG","NCP3063BMNTXG")</f>
        <v>NCP3063BMNTXG</v>
      </c>
      <c r="B204" t="str">
        <f t="shared" si="10"/>
        <v>NCP3063/D (330.0kB)</v>
      </c>
      <c r="C204" t="s">
        <v>15</v>
      </c>
      <c r="D204" t="s">
        <v>58</v>
      </c>
      <c r="E204" t="s">
        <v>311</v>
      </c>
      <c r="F204" t="s">
        <v>26</v>
      </c>
      <c r="H204" t="s">
        <v>20</v>
      </c>
      <c r="I204" t="s">
        <v>21</v>
      </c>
      <c r="K204" t="s">
        <v>22</v>
      </c>
      <c r="M204" t="s">
        <v>23</v>
      </c>
      <c r="N204" t="s">
        <v>27</v>
      </c>
      <c r="O204" t="s">
        <v>312</v>
      </c>
    </row>
    <row r="205" spans="1:15" ht="12.75">
      <c r="A205" t="str">
        <f>HYPERLINK("http://www.onsemi.com/PowerSolutions/product.do?id=NCP3063BPG","NCP3063BPG")</f>
        <v>NCP3063BPG</v>
      </c>
      <c r="B205" t="str">
        <f t="shared" si="10"/>
        <v>NCP3063/D (330.0kB)</v>
      </c>
      <c r="C205" t="s">
        <v>15</v>
      </c>
      <c r="D205" t="s">
        <v>58</v>
      </c>
      <c r="E205" t="s">
        <v>311</v>
      </c>
      <c r="F205" t="s">
        <v>26</v>
      </c>
      <c r="H205" t="s">
        <v>20</v>
      </c>
      <c r="I205" t="s">
        <v>21</v>
      </c>
      <c r="K205" t="s">
        <v>22</v>
      </c>
      <c r="M205" t="s">
        <v>23</v>
      </c>
      <c r="N205" t="s">
        <v>30</v>
      </c>
      <c r="O205" t="s">
        <v>313</v>
      </c>
    </row>
    <row r="206" spans="1:15" ht="12.75">
      <c r="A206" t="str">
        <f>HYPERLINK("http://www.onsemi.com/PowerSolutions/product.do?id=NCP3063DR2G","NCP3063DR2G")</f>
        <v>NCP3063DR2G</v>
      </c>
      <c r="B206" t="str">
        <f t="shared" si="10"/>
        <v>NCP3063/D (330.0kB)</v>
      </c>
      <c r="C206" t="s">
        <v>15</v>
      </c>
      <c r="D206" t="s">
        <v>58</v>
      </c>
      <c r="E206" t="s">
        <v>311</v>
      </c>
      <c r="F206" t="s">
        <v>33</v>
      </c>
      <c r="H206" t="s">
        <v>20</v>
      </c>
      <c r="I206" t="s">
        <v>21</v>
      </c>
      <c r="K206" t="s">
        <v>22</v>
      </c>
      <c r="M206" t="s">
        <v>23</v>
      </c>
      <c r="N206" t="s">
        <v>24</v>
      </c>
      <c r="O206" t="s">
        <v>69</v>
      </c>
    </row>
    <row r="207" spans="1:15" ht="12.75">
      <c r="A207" t="str">
        <f>HYPERLINK("http://www.onsemi.com/PowerSolutions/product.do?id=NCP3063MNTXG","NCP3063MNTXG")</f>
        <v>NCP3063MNTXG</v>
      </c>
      <c r="B207" t="str">
        <f t="shared" si="10"/>
        <v>NCP3063/D (330.0kB)</v>
      </c>
      <c r="C207" t="s">
        <v>15</v>
      </c>
      <c r="D207" t="s">
        <v>58</v>
      </c>
      <c r="E207" t="s">
        <v>311</v>
      </c>
      <c r="F207" t="s">
        <v>35</v>
      </c>
      <c r="H207" t="s">
        <v>20</v>
      </c>
      <c r="I207" t="s">
        <v>21</v>
      </c>
      <c r="K207" t="s">
        <v>22</v>
      </c>
      <c r="M207" t="s">
        <v>23</v>
      </c>
      <c r="N207" t="s">
        <v>27</v>
      </c>
      <c r="O207" t="s">
        <v>69</v>
      </c>
    </row>
    <row r="208" spans="1:15" ht="12.75">
      <c r="A208" t="str">
        <f>HYPERLINK("http://www.onsemi.com/PowerSolutions/product.do?id=NCP3063PG","NCP3063PG")</f>
        <v>NCP3063PG</v>
      </c>
      <c r="B208" t="str">
        <f t="shared" si="10"/>
        <v>NCP3063/D (330.0kB)</v>
      </c>
      <c r="C208" t="s">
        <v>15</v>
      </c>
      <c r="D208" t="s">
        <v>58</v>
      </c>
      <c r="E208" t="s">
        <v>311</v>
      </c>
      <c r="F208" t="s">
        <v>26</v>
      </c>
      <c r="H208" t="s">
        <v>20</v>
      </c>
      <c r="I208" t="s">
        <v>21</v>
      </c>
      <c r="K208" t="s">
        <v>22</v>
      </c>
      <c r="M208" t="s">
        <v>23</v>
      </c>
      <c r="N208" t="s">
        <v>30</v>
      </c>
      <c r="O208" t="s">
        <v>69</v>
      </c>
    </row>
    <row r="209" spans="1:15" ht="12.75">
      <c r="A209" t="str">
        <f>HYPERLINK("http://www.onsemi.com/PowerSolutions/product.do?id=NCP3065DR2G","NCP3065DR2G")</f>
        <v>NCP3065DR2G</v>
      </c>
      <c r="B209" t="str">
        <f>HYPERLINK("http://www.onsemi.com/pub/Collateral/NCP3065.PDF","NCP3065 (248.0kB)")</f>
        <v>NCP3065 (248.0kB)</v>
      </c>
      <c r="C209" t="s">
        <v>15</v>
      </c>
      <c r="D209" t="s">
        <v>58</v>
      </c>
      <c r="E209" t="s">
        <v>314</v>
      </c>
      <c r="F209" t="s">
        <v>35</v>
      </c>
      <c r="H209" t="s">
        <v>20</v>
      </c>
      <c r="I209" t="s">
        <v>21</v>
      </c>
      <c r="K209" t="s">
        <v>22</v>
      </c>
      <c r="M209" t="s">
        <v>37</v>
      </c>
      <c r="N209" t="s">
        <v>24</v>
      </c>
      <c r="O209" t="s">
        <v>315</v>
      </c>
    </row>
    <row r="210" spans="1:15" ht="12.75">
      <c r="A210" t="str">
        <f>HYPERLINK("http://www.onsemi.com/PowerSolutions/product.do?id=NCP3065MNTXG","NCP3065MNTXG")</f>
        <v>NCP3065MNTXG</v>
      </c>
      <c r="B210" t="str">
        <f>HYPERLINK("http://www.onsemi.com/pub/Collateral/NCP3065.PDF","NCP3065 (248.0kB)")</f>
        <v>NCP3065 (248.0kB)</v>
      </c>
      <c r="C210" t="s">
        <v>15</v>
      </c>
      <c r="D210" t="s">
        <v>58</v>
      </c>
      <c r="E210" t="s">
        <v>314</v>
      </c>
      <c r="F210" t="s">
        <v>33</v>
      </c>
      <c r="H210" t="s">
        <v>20</v>
      </c>
      <c r="I210" t="s">
        <v>21</v>
      </c>
      <c r="K210" t="s">
        <v>22</v>
      </c>
      <c r="M210" t="s">
        <v>37</v>
      </c>
      <c r="N210" t="s">
        <v>27</v>
      </c>
      <c r="O210" t="s">
        <v>316</v>
      </c>
    </row>
    <row r="211" spans="1:15" ht="12.75">
      <c r="A211" t="str">
        <f>HYPERLINK("http://www.onsemi.com/PowerSolutions/product.do?id=NCP3065PG","NCP3065PG")</f>
        <v>NCP3065PG</v>
      </c>
      <c r="B211" t="str">
        <f>HYPERLINK("http://www.onsemi.com/pub/Collateral/NCP3065.PDF","NCP3065 (248.0kB)")</f>
        <v>NCP3065 (248.0kB)</v>
      </c>
      <c r="C211" t="s">
        <v>15</v>
      </c>
      <c r="D211" t="s">
        <v>58</v>
      </c>
      <c r="E211" t="s">
        <v>314</v>
      </c>
      <c r="F211" t="s">
        <v>26</v>
      </c>
      <c r="H211" t="s">
        <v>20</v>
      </c>
      <c r="I211" t="s">
        <v>21</v>
      </c>
      <c r="K211" t="s">
        <v>22</v>
      </c>
      <c r="M211" t="s">
        <v>37</v>
      </c>
      <c r="N211" t="s">
        <v>30</v>
      </c>
      <c r="O211" t="s">
        <v>317</v>
      </c>
    </row>
    <row r="212" spans="1:15" ht="12.75">
      <c r="A212" t="str">
        <f>HYPERLINK("http://www.onsemi.com/PowerSolutions/product.do?id=NCP3101BMNTXG","NCP3101BMNTXG")</f>
        <v>NCP3101BMNTXG</v>
      </c>
      <c r="B212" t="str">
        <f>HYPERLINK("http://www.onsemi.com/pub/Collateral/NCP3101-D.PDF","NCP3101/D (582.0kB)")</f>
        <v>NCP3101/D (582.0kB)</v>
      </c>
      <c r="C212" t="s">
        <v>15</v>
      </c>
      <c r="D212" t="s">
        <v>58</v>
      </c>
      <c r="E212" t="s">
        <v>318</v>
      </c>
      <c r="F212" t="s">
        <v>146</v>
      </c>
      <c r="H212" t="s">
        <v>53</v>
      </c>
      <c r="I212" t="s">
        <v>319</v>
      </c>
      <c r="K212" t="s">
        <v>223</v>
      </c>
      <c r="L212" t="s">
        <v>320</v>
      </c>
      <c r="M212" t="s">
        <v>321</v>
      </c>
      <c r="N212" t="s">
        <v>322</v>
      </c>
      <c r="O212" t="s">
        <v>323</v>
      </c>
    </row>
    <row r="213" spans="1:15" ht="12.75">
      <c r="A213" t="str">
        <f>HYPERLINK("http://www.onsemi.com/PowerSolutions/product.do?id=NCP3101MNTXG","NCP3101MNTXG")</f>
        <v>NCP3101MNTXG</v>
      </c>
      <c r="B213" t="str">
        <f>HYPERLINK("http://www.onsemi.com/pub/Collateral/NCP3101-D.PDF","NCP3101/D (582.0kB)")</f>
        <v>NCP3101/D (582.0kB)</v>
      </c>
      <c r="C213" t="s">
        <v>15</v>
      </c>
      <c r="D213" t="s">
        <v>58</v>
      </c>
      <c r="E213" t="s">
        <v>318</v>
      </c>
      <c r="F213" t="s">
        <v>146</v>
      </c>
      <c r="H213" t="s">
        <v>53</v>
      </c>
      <c r="I213" t="s">
        <v>319</v>
      </c>
      <c r="K213" t="s">
        <v>223</v>
      </c>
      <c r="L213" t="s">
        <v>320</v>
      </c>
      <c r="M213" t="s">
        <v>321</v>
      </c>
      <c r="N213" t="s">
        <v>322</v>
      </c>
      <c r="O213" t="s">
        <v>324</v>
      </c>
    </row>
    <row r="214" spans="1:15" ht="12.75">
      <c r="A214" t="str">
        <f>HYPERLINK("http://www.onsemi.com/PowerSolutions/product.do?id=NCP3102BMNTXG","NCP3102BMNTXG")</f>
        <v>NCP3102BMNTXG</v>
      </c>
      <c r="B214" t="str">
        <f>HYPERLINK("http://www.onsemi.com/pub/Collateral/NCP3102 DATASHEET.PDF","NCP3102/D (1904.0kB)")</f>
        <v>NCP3102/D (1904.0kB)</v>
      </c>
      <c r="C214" t="s">
        <v>15</v>
      </c>
      <c r="D214" t="s">
        <v>58</v>
      </c>
      <c r="E214" t="s">
        <v>325</v>
      </c>
      <c r="F214" t="s">
        <v>48</v>
      </c>
      <c r="H214" t="s">
        <v>53</v>
      </c>
      <c r="I214" t="s">
        <v>319</v>
      </c>
      <c r="M214" t="s">
        <v>321</v>
      </c>
      <c r="N214" t="s">
        <v>322</v>
      </c>
      <c r="O214" t="s">
        <v>69</v>
      </c>
    </row>
    <row r="215" spans="1:15" ht="12.75">
      <c r="A215" t="str">
        <f>HYPERLINK("http://www.onsemi.com/PowerSolutions/product.do?id=NCP3102MNTXG","NCP3102MNTXG")</f>
        <v>NCP3102MNTXG</v>
      </c>
      <c r="B215" t="str">
        <f>HYPERLINK("http://www.onsemi.com/pub/Collateral/NCP3102 DATASHEET.PDF","NCP3102/D (1904.0kB)")</f>
        <v>NCP3102/D (1904.0kB)</v>
      </c>
      <c r="C215" t="s">
        <v>15</v>
      </c>
      <c r="D215" t="s">
        <v>58</v>
      </c>
      <c r="E215" t="s">
        <v>325</v>
      </c>
      <c r="F215" t="s">
        <v>146</v>
      </c>
      <c r="H215" t="s">
        <v>53</v>
      </c>
      <c r="I215" t="s">
        <v>319</v>
      </c>
      <c r="M215" t="s">
        <v>321</v>
      </c>
      <c r="N215" t="s">
        <v>322</v>
      </c>
      <c r="O215" t="s">
        <v>326</v>
      </c>
    </row>
    <row r="216" spans="1:15" ht="12.75">
      <c r="A216" t="str">
        <f>HYPERLINK("http://www.onsemi.com/PowerSolutions/product.do?id=NCP3120MNTXG","NCP3120MNTXG")</f>
        <v>NCP3120MNTXG</v>
      </c>
      <c r="B216" t="str">
        <f>HYPERLINK("http://www.onsemi.com/pub/Collateral/NCP3120-D.PDF","NCP3120/D (2040.0kB)")</f>
        <v>NCP3120/D (2040.0kB)</v>
      </c>
      <c r="C216" t="s">
        <v>15</v>
      </c>
      <c r="D216" t="s">
        <v>58</v>
      </c>
      <c r="E216" t="s">
        <v>327</v>
      </c>
      <c r="F216" t="s">
        <v>146</v>
      </c>
      <c r="H216" t="s">
        <v>53</v>
      </c>
      <c r="I216" t="s">
        <v>102</v>
      </c>
      <c r="M216" t="s">
        <v>93</v>
      </c>
      <c r="N216" t="s">
        <v>328</v>
      </c>
      <c r="O216" t="s">
        <v>329</v>
      </c>
    </row>
    <row r="217" spans="1:15" ht="12.75">
      <c r="A217" t="str">
        <f>HYPERLINK("http://www.onsemi.com/PowerSolutions/product.do?id=NCP3121MNTXG","NCP3121MNTXG")</f>
        <v>NCP3121MNTXG</v>
      </c>
      <c r="B217" t="str">
        <f>HYPERLINK("http://www.onsemi.com/pub/Collateral/NCP3121-D.PDF","NCP3121/D (2414.0kB)")</f>
        <v>NCP3121/D (2414.0kB)</v>
      </c>
      <c r="C217" t="s">
        <v>15</v>
      </c>
      <c r="D217" t="s">
        <v>58</v>
      </c>
      <c r="E217" t="s">
        <v>330</v>
      </c>
      <c r="F217" t="s">
        <v>146</v>
      </c>
      <c r="H217" t="s">
        <v>53</v>
      </c>
      <c r="I217" t="s">
        <v>102</v>
      </c>
      <c r="M217" t="s">
        <v>93</v>
      </c>
      <c r="N217" t="s">
        <v>328</v>
      </c>
      <c r="O217" t="s">
        <v>45</v>
      </c>
    </row>
    <row r="218" spans="1:15" ht="12.75">
      <c r="A218" t="str">
        <f>HYPERLINK("http://www.onsemi.com/PowerSolutions/product.do?id=NCP3122MNTXG","NCP3122MNTXG")</f>
        <v>NCP3122MNTXG</v>
      </c>
      <c r="B218" t="str">
        <f>HYPERLINK("http://www.onsemi.com/pub/Collateral/NCP3122-D.PDF","NCP3122/D (2409.0kB)")</f>
        <v>NCP3122/D (2409.0kB)</v>
      </c>
      <c r="C218" t="s">
        <v>15</v>
      </c>
      <c r="D218" t="s">
        <v>58</v>
      </c>
      <c r="E218" t="s">
        <v>331</v>
      </c>
      <c r="F218" t="s">
        <v>146</v>
      </c>
      <c r="H218" t="s">
        <v>53</v>
      </c>
      <c r="I218" t="s">
        <v>319</v>
      </c>
      <c r="K218" t="s">
        <v>294</v>
      </c>
      <c r="M218" t="s">
        <v>332</v>
      </c>
      <c r="N218" t="s">
        <v>328</v>
      </c>
      <c r="O218" t="s">
        <v>333</v>
      </c>
    </row>
    <row r="219" spans="1:15" ht="12.75">
      <c r="A219" t="str">
        <f>HYPERLINK("http://www.onsemi.com/PowerSolutions/product.do?id=NCP3123MNTXG","NCP3123MNTXG")</f>
        <v>NCP3123MNTXG</v>
      </c>
      <c r="B219" t="str">
        <f>HYPERLINK("http://www.onsemi.com/pub/Collateral/NCP3123-D.PDF","NCP3123/D (2405.0kB)")</f>
        <v>NCP3123/D (2405.0kB)</v>
      </c>
      <c r="C219" t="s">
        <v>15</v>
      </c>
      <c r="D219" t="s">
        <v>58</v>
      </c>
      <c r="E219" t="s">
        <v>334</v>
      </c>
      <c r="H219" t="s">
        <v>53</v>
      </c>
      <c r="M219" t="s">
        <v>332</v>
      </c>
      <c r="N219" t="s">
        <v>328</v>
      </c>
      <c r="O219" t="s">
        <v>335</v>
      </c>
    </row>
    <row r="220" spans="1:15" ht="12.75">
      <c r="A220" t="str">
        <f>HYPERLINK("http://www.onsemi.com/PowerSolutions/product.do?id=NCP3163BMNR2G","NCP3163BMNR2G")</f>
        <v>NCP3163BMNR2G</v>
      </c>
      <c r="B220" t="str">
        <f aca="true" t="shared" si="11" ref="B220:B225">HYPERLINK("http://www.onsemi.com/pub/Collateral/NCP3163-D.PDF","NCP3163/D (242.0kB)")</f>
        <v>NCP3163/D (242.0kB)</v>
      </c>
      <c r="C220" t="s">
        <v>15</v>
      </c>
      <c r="D220" t="s">
        <v>58</v>
      </c>
      <c r="E220" t="s">
        <v>336</v>
      </c>
      <c r="F220" t="s">
        <v>33</v>
      </c>
      <c r="H220" t="s">
        <v>42</v>
      </c>
      <c r="I220" t="s">
        <v>21</v>
      </c>
      <c r="K220" t="s">
        <v>20</v>
      </c>
      <c r="M220" t="s">
        <v>43</v>
      </c>
      <c r="N220" t="s">
        <v>44</v>
      </c>
      <c r="O220" t="s">
        <v>337</v>
      </c>
    </row>
    <row r="221" spans="1:15" ht="12.75">
      <c r="A221" t="str">
        <f>HYPERLINK("http://www.onsemi.com/PowerSolutions/product.do?id=NCP3163BPWG","NCP3163BPWG")</f>
        <v>NCP3163BPWG</v>
      </c>
      <c r="B221" t="str">
        <f t="shared" si="11"/>
        <v>NCP3163/D (242.0kB)</v>
      </c>
      <c r="C221" t="s">
        <v>15</v>
      </c>
      <c r="D221" t="s">
        <v>58</v>
      </c>
      <c r="E221" t="s">
        <v>336</v>
      </c>
      <c r="F221" t="s">
        <v>33</v>
      </c>
      <c r="H221" t="s">
        <v>42</v>
      </c>
      <c r="I221" t="s">
        <v>21</v>
      </c>
      <c r="K221" t="s">
        <v>20</v>
      </c>
      <c r="M221" t="s">
        <v>43</v>
      </c>
      <c r="N221" t="s">
        <v>338</v>
      </c>
      <c r="O221" t="s">
        <v>339</v>
      </c>
    </row>
    <row r="222" spans="1:15" ht="12.75">
      <c r="A222" t="str">
        <f>HYPERLINK("http://www.onsemi.com/PowerSolutions/product.do?id=NCP3163BPWR2G","NCP3163BPWR2G")</f>
        <v>NCP3163BPWR2G</v>
      </c>
      <c r="B222" t="str">
        <f t="shared" si="11"/>
        <v>NCP3163/D (242.0kB)</v>
      </c>
      <c r="C222" t="s">
        <v>15</v>
      </c>
      <c r="D222" t="s">
        <v>58</v>
      </c>
      <c r="E222" t="s">
        <v>336</v>
      </c>
      <c r="F222" t="s">
        <v>33</v>
      </c>
      <c r="H222" t="s">
        <v>42</v>
      </c>
      <c r="I222" t="s">
        <v>21</v>
      </c>
      <c r="K222" t="s">
        <v>20</v>
      </c>
      <c r="M222" t="s">
        <v>43</v>
      </c>
      <c r="N222" t="s">
        <v>338</v>
      </c>
      <c r="O222" t="s">
        <v>339</v>
      </c>
    </row>
    <row r="223" spans="1:15" ht="12.75">
      <c r="A223" t="str">
        <f>HYPERLINK("http://www.onsemi.com/PowerSolutions/product.do?id=NCP3163MNR2G","NCP3163MNR2G")</f>
        <v>NCP3163MNR2G</v>
      </c>
      <c r="B223" t="str">
        <f t="shared" si="11"/>
        <v>NCP3163/D (242.0kB)</v>
      </c>
      <c r="C223" t="s">
        <v>15</v>
      </c>
      <c r="D223" t="s">
        <v>58</v>
      </c>
      <c r="E223" t="s">
        <v>336</v>
      </c>
      <c r="F223" t="s">
        <v>33</v>
      </c>
      <c r="H223" t="s">
        <v>42</v>
      </c>
      <c r="I223" t="s">
        <v>21</v>
      </c>
      <c r="K223" t="s">
        <v>20</v>
      </c>
      <c r="M223" t="s">
        <v>43</v>
      </c>
      <c r="N223" t="s">
        <v>44</v>
      </c>
      <c r="O223" t="s">
        <v>340</v>
      </c>
    </row>
    <row r="224" spans="1:15" ht="12.75">
      <c r="A224" t="str">
        <f>HYPERLINK("http://www.onsemi.com/PowerSolutions/product.do?id=NCP3163PWG","NCP3163PWG")</f>
        <v>NCP3163PWG</v>
      </c>
      <c r="B224" t="str">
        <f t="shared" si="11"/>
        <v>NCP3163/D (242.0kB)</v>
      </c>
      <c r="C224" t="s">
        <v>15</v>
      </c>
      <c r="D224" t="s">
        <v>58</v>
      </c>
      <c r="E224" t="s">
        <v>336</v>
      </c>
      <c r="F224" t="s">
        <v>33</v>
      </c>
      <c r="H224" t="s">
        <v>42</v>
      </c>
      <c r="I224" t="s">
        <v>21</v>
      </c>
      <c r="K224" t="s">
        <v>20</v>
      </c>
      <c r="M224" t="s">
        <v>43</v>
      </c>
      <c r="N224" t="s">
        <v>338</v>
      </c>
      <c r="O224" t="s">
        <v>340</v>
      </c>
    </row>
    <row r="225" spans="1:15" ht="12.75">
      <c r="A225" t="str">
        <f>HYPERLINK("http://www.onsemi.com/PowerSolutions/product.do?id=NCP3163PWR2G","NCP3163PWR2G")</f>
        <v>NCP3163PWR2G</v>
      </c>
      <c r="B225" t="str">
        <f t="shared" si="11"/>
        <v>NCP3163/D (242.0kB)</v>
      </c>
      <c r="C225" t="s">
        <v>15</v>
      </c>
      <c r="D225" t="s">
        <v>58</v>
      </c>
      <c r="E225" t="s">
        <v>336</v>
      </c>
      <c r="F225" t="s">
        <v>33</v>
      </c>
      <c r="H225" t="s">
        <v>42</v>
      </c>
      <c r="I225" t="s">
        <v>21</v>
      </c>
      <c r="K225" t="s">
        <v>20</v>
      </c>
      <c r="M225" t="s">
        <v>43</v>
      </c>
      <c r="N225" t="s">
        <v>338</v>
      </c>
      <c r="O225" t="s">
        <v>340</v>
      </c>
    </row>
    <row r="226" spans="1:15" ht="12.75">
      <c r="A226" t="str">
        <f>HYPERLINK("http://www.onsemi.com/PowerSolutions/product.do?id=NCP5005SNT1G","NCP5005SNT1G")</f>
        <v>NCP5005SNT1G</v>
      </c>
      <c r="B226" t="str">
        <f>HYPERLINK("http://www.onsemi.com/pub/Collateral/NCP5005-D.PDF","NCP5005/D (239.0kB)")</f>
        <v>NCP5005/D (239.0kB)</v>
      </c>
      <c r="C226" t="s">
        <v>15</v>
      </c>
      <c r="D226" t="s">
        <v>58</v>
      </c>
      <c r="E226" t="s">
        <v>341</v>
      </c>
      <c r="F226" t="s">
        <v>35</v>
      </c>
      <c r="G226" t="s">
        <v>85</v>
      </c>
      <c r="J226" t="s">
        <v>342</v>
      </c>
      <c r="K226" t="s">
        <v>199</v>
      </c>
      <c r="L226" t="s">
        <v>343</v>
      </c>
      <c r="M226" t="s">
        <v>344</v>
      </c>
      <c r="N226" t="s">
        <v>170</v>
      </c>
      <c r="O226" t="s">
        <v>345</v>
      </c>
    </row>
    <row r="227" spans="1:15" ht="12.75">
      <c r="A227" t="str">
        <f>HYPERLINK("http://www.onsemi.com/PowerSolutions/product.do?id=NCP5006SNT1G","NCP5006SNT1G")</f>
        <v>NCP5006SNT1G</v>
      </c>
      <c r="B227" t="str">
        <f>HYPERLINK("http://www.onsemi.com/pub/Collateral/NCP5006.PDF","NCP5006/D (252.0kB)")</f>
        <v>NCP5006/D (252.0kB)</v>
      </c>
      <c r="C227" t="s">
        <v>15</v>
      </c>
      <c r="D227" t="s">
        <v>58</v>
      </c>
      <c r="E227" t="s">
        <v>346</v>
      </c>
      <c r="F227" t="s">
        <v>84</v>
      </c>
      <c r="G227" t="s">
        <v>85</v>
      </c>
      <c r="J227" t="s">
        <v>342</v>
      </c>
      <c r="K227" t="s">
        <v>199</v>
      </c>
      <c r="L227" t="s">
        <v>347</v>
      </c>
      <c r="M227" t="s">
        <v>344</v>
      </c>
      <c r="N227" t="s">
        <v>170</v>
      </c>
      <c r="O227" t="s">
        <v>348</v>
      </c>
    </row>
    <row r="228" spans="1:15" ht="12.75">
      <c r="A228" t="str">
        <f>HYPERLINK("http://www.onsemi.com/PowerSolutions/product.do?id=NCP5007SNT1G","NCP5007SNT1G")</f>
        <v>NCP5007SNT1G</v>
      </c>
      <c r="B228" t="str">
        <f>HYPERLINK("http://www.onsemi.com/pub/Collateral/NCP5007-D.PDF","NCP5007/D (166.0kB)")</f>
        <v>NCP5007/D (166.0kB)</v>
      </c>
      <c r="C228" t="s">
        <v>15</v>
      </c>
      <c r="D228" t="s">
        <v>58</v>
      </c>
      <c r="E228" t="s">
        <v>346</v>
      </c>
      <c r="F228" t="s">
        <v>35</v>
      </c>
      <c r="G228" t="s">
        <v>85</v>
      </c>
      <c r="J228" t="s">
        <v>342</v>
      </c>
      <c r="K228" t="s">
        <v>199</v>
      </c>
      <c r="L228" t="s">
        <v>343</v>
      </c>
      <c r="M228" t="s">
        <v>344</v>
      </c>
      <c r="N228" t="s">
        <v>170</v>
      </c>
      <c r="O228" t="s">
        <v>345</v>
      </c>
    </row>
    <row r="229" spans="1:15" ht="12.75">
      <c r="A229" t="str">
        <f>HYPERLINK("http://www.onsemi.com/PowerSolutions/product.do?id=NCP5008DMR2G","NCP5008DMR2G")</f>
        <v>NCP5008DMR2G</v>
      </c>
      <c r="B229" t="str">
        <f>HYPERLINK("http://www.onsemi.com/pub/Collateral/NCP5008-D.PDF","NCP5008/D (160.0kB)")</f>
        <v>NCP5008/D (160.0kB)</v>
      </c>
      <c r="C229" t="s">
        <v>15</v>
      </c>
      <c r="D229" t="s">
        <v>58</v>
      </c>
      <c r="E229" t="s">
        <v>349</v>
      </c>
      <c r="J229" t="s">
        <v>198</v>
      </c>
      <c r="L229" t="s">
        <v>247</v>
      </c>
      <c r="N229" t="s">
        <v>227</v>
      </c>
      <c r="O229" t="s">
        <v>350</v>
      </c>
    </row>
    <row r="230" spans="1:15" ht="12.75">
      <c r="A230" t="str">
        <f>HYPERLINK("http://www.onsemi.com/PowerSolutions/product.do?id=NCP5080MUTXG","NCP5080MUTXG")</f>
        <v>NCP5080MUTXG</v>
      </c>
      <c r="B230" t="str">
        <f>HYPERLINK("http://www.onsemi.com/pub/Collateral/NCP5080-D.PDF","NCP5080/D (439.0kB)")</f>
        <v>NCP5080/D (439.0kB)</v>
      </c>
      <c r="C230" t="s">
        <v>15</v>
      </c>
      <c r="D230" t="s">
        <v>58</v>
      </c>
      <c r="E230" t="s">
        <v>351</v>
      </c>
      <c r="J230" t="s">
        <v>352</v>
      </c>
      <c r="M230" t="s">
        <v>353</v>
      </c>
      <c r="N230" t="s">
        <v>354</v>
      </c>
      <c r="O230" t="s">
        <v>240</v>
      </c>
    </row>
    <row r="231" spans="1:15" ht="12.75">
      <c r="A231" t="str">
        <f>HYPERLINK("http://www.onsemi.com/PowerSolutions/product.do?id=NCP5208DR2G","NCP5208DR2G")</f>
        <v>NCP5208DR2G</v>
      </c>
      <c r="B231" t="str">
        <f>HYPERLINK("http://www.onsemi.com/pub/Collateral/NCP5208-D.PDF","NCP5208/D (96.0kB)")</f>
        <v>NCP5208/D (96.0kB)</v>
      </c>
      <c r="C231" t="s">
        <v>15</v>
      </c>
      <c r="D231" t="s">
        <v>58</v>
      </c>
      <c r="E231" t="s">
        <v>355</v>
      </c>
      <c r="G231" t="s">
        <v>52</v>
      </c>
      <c r="H231" t="s">
        <v>356</v>
      </c>
      <c r="I231" t="s">
        <v>165</v>
      </c>
      <c r="J231" t="s">
        <v>357</v>
      </c>
      <c r="K231" t="s">
        <v>22</v>
      </c>
      <c r="N231" t="s">
        <v>24</v>
      </c>
      <c r="O231" t="s">
        <v>358</v>
      </c>
    </row>
    <row r="232" spans="1:15" ht="12.75">
      <c r="A232" t="str">
        <f>HYPERLINK("http://www.onsemi.com/PowerSolutions/product.do?id=NCP5810DMUTXG","NCP5810DMUTXG")</f>
        <v>NCP5810DMUTXG</v>
      </c>
      <c r="B232" t="str">
        <f>HYPERLINK("http://www.onsemi.com/pub/Collateral/NCP5810D-D.PDF","NCP5810D/D (361.0kB)")</f>
        <v>NCP5810D/D (361.0kB)</v>
      </c>
      <c r="C232" t="s">
        <v>15</v>
      </c>
      <c r="D232" t="s">
        <v>58</v>
      </c>
      <c r="E232" t="s">
        <v>359</v>
      </c>
      <c r="F232" t="s">
        <v>360</v>
      </c>
      <c r="H232" t="s">
        <v>86</v>
      </c>
      <c r="I232" t="s">
        <v>361</v>
      </c>
      <c r="J232" t="s">
        <v>362</v>
      </c>
      <c r="L232" t="s">
        <v>363</v>
      </c>
      <c r="M232" t="s">
        <v>264</v>
      </c>
      <c r="N232" t="s">
        <v>364</v>
      </c>
      <c r="O232" t="s">
        <v>365</v>
      </c>
    </row>
    <row r="233" spans="1:15" ht="12.75">
      <c r="A233" t="str">
        <f>HYPERLINK("http://www.onsemi.com/PowerSolutions/product.do?id=NCP5810MUTXG","NCP5810MUTXG")</f>
        <v>NCP5810MUTXG</v>
      </c>
      <c r="B233" t="str">
        <f>HYPERLINK("http://www.onsemi.com/pub/Collateral/NCP5810-D.PDF","NCP5810/D (239.0kB)")</f>
        <v>NCP5810/D (239.0kB)</v>
      </c>
      <c r="C233" t="s">
        <v>15</v>
      </c>
      <c r="D233" t="s">
        <v>58</v>
      </c>
      <c r="E233" t="s">
        <v>366</v>
      </c>
      <c r="N233" t="s">
        <v>354</v>
      </c>
      <c r="O233" t="s">
        <v>367</v>
      </c>
    </row>
    <row r="234" spans="1:15" ht="12.75">
      <c r="A234" t="str">
        <f>HYPERLINK("http://www.onsemi.com/PowerSolutions/product.do?id=NCV2574DW-ADJR2G","NCV2574DW-ADJR2G")</f>
        <v>NCV2574DW-ADJR2G</v>
      </c>
      <c r="B234" t="str">
        <f>HYPERLINK("http://www.onsemi.com/pub/Collateral/LM2574.PDF","LM2574 (295.0kB)")</f>
        <v>LM2574 (295.0kB)</v>
      </c>
      <c r="C234" t="s">
        <v>15</v>
      </c>
      <c r="D234" t="s">
        <v>58</v>
      </c>
      <c r="E234" t="s">
        <v>97</v>
      </c>
      <c r="N234" t="s">
        <v>63</v>
      </c>
      <c r="O234" t="s">
        <v>368</v>
      </c>
    </row>
    <row r="235" spans="1:15" ht="12.75">
      <c r="A235" t="str">
        <f>HYPERLINK("http://www.onsemi.com/PowerSolutions/product.do?id=NCV3063DR2G","NCV3063DR2G")</f>
        <v>NCV3063DR2G</v>
      </c>
      <c r="B235" t="str">
        <f>HYPERLINK("http://www.onsemi.com/pub/Collateral/NCP3063-D.PDF","NCP3063/D (330.0kB)")</f>
        <v>NCP3063/D (330.0kB)</v>
      </c>
      <c r="C235" t="s">
        <v>15</v>
      </c>
      <c r="D235" t="s">
        <v>58</v>
      </c>
      <c r="E235" t="s">
        <v>311</v>
      </c>
      <c r="F235" t="s">
        <v>26</v>
      </c>
      <c r="H235" t="s">
        <v>20</v>
      </c>
      <c r="I235" t="s">
        <v>21</v>
      </c>
      <c r="K235" t="s">
        <v>22</v>
      </c>
      <c r="M235" t="s">
        <v>187</v>
      </c>
      <c r="N235" t="s">
        <v>24</v>
      </c>
      <c r="O235" t="s">
        <v>69</v>
      </c>
    </row>
    <row r="236" spans="1:15" ht="12.75">
      <c r="A236" t="str">
        <f>HYPERLINK("http://www.onsemi.com/PowerSolutions/product.do?id=NCV3063MNTXG","NCV3063MNTXG")</f>
        <v>NCV3063MNTXG</v>
      </c>
      <c r="B236" t="str">
        <f>HYPERLINK("http://www.onsemi.com/pub/Collateral/NCP3063-D.PDF","NCP3063/D (330.0kB)")</f>
        <v>NCP3063/D (330.0kB)</v>
      </c>
      <c r="C236" t="s">
        <v>15</v>
      </c>
      <c r="D236" t="s">
        <v>58</v>
      </c>
      <c r="E236" t="s">
        <v>311</v>
      </c>
      <c r="F236" t="s">
        <v>26</v>
      </c>
      <c r="H236" t="s">
        <v>20</v>
      </c>
      <c r="I236" t="s">
        <v>21</v>
      </c>
      <c r="K236" t="s">
        <v>22</v>
      </c>
      <c r="M236" t="s">
        <v>187</v>
      </c>
      <c r="N236" t="s">
        <v>27</v>
      </c>
      <c r="O236" t="s">
        <v>369</v>
      </c>
    </row>
    <row r="237" spans="1:15" ht="12.75">
      <c r="A237" t="str">
        <f>HYPERLINK("http://www.onsemi.com/PowerSolutions/product.do?id=NCV3063PG","NCV3063PG")</f>
        <v>NCV3063PG</v>
      </c>
      <c r="B237" t="str">
        <f>HYPERLINK("http://www.onsemi.com/pub/Collateral/NCP3063-D.PDF","NCP3063/D (330.0kB)")</f>
        <v>NCP3063/D (330.0kB)</v>
      </c>
      <c r="C237" t="s">
        <v>15</v>
      </c>
      <c r="D237" t="s">
        <v>58</v>
      </c>
      <c r="E237" t="s">
        <v>311</v>
      </c>
      <c r="F237" t="s">
        <v>33</v>
      </c>
      <c r="H237" t="s">
        <v>20</v>
      </c>
      <c r="I237" t="s">
        <v>21</v>
      </c>
      <c r="K237" t="s">
        <v>22</v>
      </c>
      <c r="M237" t="s">
        <v>187</v>
      </c>
      <c r="N237" t="s">
        <v>30</v>
      </c>
      <c r="O237" t="s">
        <v>370</v>
      </c>
    </row>
    <row r="238" spans="1:15" ht="12.75">
      <c r="A238" t="str">
        <f>HYPERLINK("http://www.onsemi.com/PowerSolutions/product.do?id=NCV3065DR2G","NCV3065DR2G")</f>
        <v>NCV3065DR2G</v>
      </c>
      <c r="B238" t="str">
        <f>HYPERLINK("http://www.onsemi.com/pub/Collateral/NCP3065.PDF","NCP3065 (248.0kB)")</f>
        <v>NCP3065 (248.0kB)</v>
      </c>
      <c r="C238" t="s">
        <v>15</v>
      </c>
      <c r="D238" t="s">
        <v>58</v>
      </c>
      <c r="E238" t="s">
        <v>314</v>
      </c>
      <c r="F238" t="s">
        <v>33</v>
      </c>
      <c r="H238" t="s">
        <v>20</v>
      </c>
      <c r="I238" t="s">
        <v>21</v>
      </c>
      <c r="K238" t="s">
        <v>22</v>
      </c>
      <c r="M238" t="s">
        <v>37</v>
      </c>
      <c r="N238" t="s">
        <v>24</v>
      </c>
      <c r="O238" t="s">
        <v>69</v>
      </c>
    </row>
    <row r="239" spans="1:15" ht="12.75">
      <c r="A239" t="str">
        <f>HYPERLINK("http://www.onsemi.com/PowerSolutions/product.do?id=NCV3065MNTXG","NCV3065MNTXG")</f>
        <v>NCV3065MNTXG</v>
      </c>
      <c r="B239" t="str">
        <f>HYPERLINK("http://www.onsemi.com/pub/Collateral/NCP3065.PDF","NCP3065 (248.0kB)")</f>
        <v>NCP3065 (248.0kB)</v>
      </c>
      <c r="C239" t="s">
        <v>15</v>
      </c>
      <c r="D239" t="s">
        <v>58</v>
      </c>
      <c r="E239" t="s">
        <v>314</v>
      </c>
      <c r="F239" t="s">
        <v>33</v>
      </c>
      <c r="H239" t="s">
        <v>20</v>
      </c>
      <c r="I239" t="s">
        <v>21</v>
      </c>
      <c r="K239" t="s">
        <v>22</v>
      </c>
      <c r="M239" t="s">
        <v>37</v>
      </c>
      <c r="N239" t="s">
        <v>27</v>
      </c>
      <c r="O239" t="s">
        <v>69</v>
      </c>
    </row>
    <row r="240" spans="1:15" ht="12.75">
      <c r="A240" t="str">
        <f>HYPERLINK("http://www.onsemi.com/PowerSolutions/product.do?id=NCV3065PG","NCV3065PG")</f>
        <v>NCV3065PG</v>
      </c>
      <c r="B240" t="str">
        <f>HYPERLINK("http://www.onsemi.com/pub/Collateral/NCP3065.PDF","NCP3065 (248.0kB)")</f>
        <v>NCP3065 (248.0kB)</v>
      </c>
      <c r="C240" t="s">
        <v>15</v>
      </c>
      <c r="D240" t="s">
        <v>58</v>
      </c>
      <c r="E240" t="s">
        <v>314</v>
      </c>
      <c r="F240" t="s">
        <v>33</v>
      </c>
      <c r="H240" t="s">
        <v>20</v>
      </c>
      <c r="I240" t="s">
        <v>21</v>
      </c>
      <c r="K240" t="s">
        <v>22</v>
      </c>
      <c r="M240" t="s">
        <v>37</v>
      </c>
      <c r="N240" t="s">
        <v>30</v>
      </c>
      <c r="O240" t="s">
        <v>69</v>
      </c>
    </row>
    <row r="241" spans="1:15" ht="12.75">
      <c r="A241" t="str">
        <f>HYPERLINK("http://www.onsemi.com/PowerSolutions/product.do?id=NCV3163PWG","NCV3163PWG")</f>
        <v>NCV3163PWG</v>
      </c>
      <c r="B241" t="str">
        <f>HYPERLINK("http://www.onsemi.com/pub/Collateral/NCP3163-D.PDF","NCP3163/D (242.0kB)")</f>
        <v>NCP3163/D (242.0kB)</v>
      </c>
      <c r="C241" t="s">
        <v>15</v>
      </c>
      <c r="D241" t="s">
        <v>58</v>
      </c>
      <c r="E241" t="s">
        <v>371</v>
      </c>
      <c r="F241" t="s">
        <v>26</v>
      </c>
      <c r="H241" t="s">
        <v>42</v>
      </c>
      <c r="I241" t="s">
        <v>21</v>
      </c>
      <c r="K241" t="s">
        <v>20</v>
      </c>
      <c r="M241" t="s">
        <v>43</v>
      </c>
      <c r="N241" t="s">
        <v>338</v>
      </c>
      <c r="O241" t="s">
        <v>372</v>
      </c>
    </row>
    <row r="242" spans="1:15" ht="12.75">
      <c r="A242" t="str">
        <f>HYPERLINK("http://www.onsemi.com/PowerSolutions/product.do?id=NCV3163PWR2G","NCV3163PWR2G")</f>
        <v>NCV3163PWR2G</v>
      </c>
      <c r="B242" t="str">
        <f>HYPERLINK("http://www.onsemi.com/pub/Collateral/NCP3163-D.PDF","NCP3163/D (242.0kB)")</f>
        <v>NCP3163/D (242.0kB)</v>
      </c>
      <c r="C242" t="s">
        <v>15</v>
      </c>
      <c r="D242" t="s">
        <v>58</v>
      </c>
      <c r="E242" t="s">
        <v>371</v>
      </c>
      <c r="F242" t="s">
        <v>33</v>
      </c>
      <c r="H242" t="s">
        <v>42</v>
      </c>
      <c r="I242" t="s">
        <v>21</v>
      </c>
      <c r="K242" t="s">
        <v>20</v>
      </c>
      <c r="M242" t="s">
        <v>43</v>
      </c>
      <c r="N242" t="s">
        <v>338</v>
      </c>
      <c r="O242" t="s">
        <v>372</v>
      </c>
    </row>
    <row r="243" spans="1:15" ht="12.75">
      <c r="A243" t="str">
        <f>HYPERLINK("http://www.onsemi.com/PowerSolutions/product.do?id=NCV33063AVDR2G","NCV33063AVDR2G")</f>
        <v>NCV33063AVDR2G</v>
      </c>
      <c r="B243" t="str">
        <f>HYPERLINK("http://www.onsemi.com/pub/Collateral/MC34063A-D.PDF","MC34063A/D (159.0kB)")</f>
        <v>MC34063A/D (159.0kB)</v>
      </c>
      <c r="C243" t="s">
        <v>15</v>
      </c>
      <c r="D243" t="s">
        <v>58</v>
      </c>
      <c r="E243" t="s">
        <v>373</v>
      </c>
      <c r="F243" t="s">
        <v>26</v>
      </c>
      <c r="G243" t="s">
        <v>52</v>
      </c>
      <c r="H243" t="s">
        <v>20</v>
      </c>
      <c r="I243" t="s">
        <v>21</v>
      </c>
      <c r="J243" t="s">
        <v>129</v>
      </c>
      <c r="K243" t="s">
        <v>22</v>
      </c>
      <c r="M243" t="s">
        <v>130</v>
      </c>
      <c r="N243" t="s">
        <v>24</v>
      </c>
      <c r="O243" t="s">
        <v>69</v>
      </c>
    </row>
    <row r="244" spans="1:15" ht="12.75">
      <c r="A244" t="str">
        <f>HYPERLINK("http://www.onsemi.com/PowerSolutions/product.do?id=NCV33163DWR2G","NCV33163DWR2G")</f>
        <v>NCV33163DWR2G</v>
      </c>
      <c r="B244" t="str">
        <f>HYPERLINK("http://www.onsemi.com/pub/Collateral/NCV33163-D.PDF","NCV33163/D (201.0kB)")</f>
        <v>NCV33163/D (201.0kB)</v>
      </c>
      <c r="C244" t="s">
        <v>15</v>
      </c>
      <c r="D244" t="s">
        <v>58</v>
      </c>
      <c r="E244" t="s">
        <v>134</v>
      </c>
      <c r="F244" t="s">
        <v>26</v>
      </c>
      <c r="G244" t="s">
        <v>52</v>
      </c>
      <c r="H244" t="s">
        <v>42</v>
      </c>
      <c r="I244" t="s">
        <v>21</v>
      </c>
      <c r="J244" t="s">
        <v>129</v>
      </c>
      <c r="K244" t="s">
        <v>135</v>
      </c>
      <c r="N244" t="s">
        <v>63</v>
      </c>
      <c r="O244" t="s">
        <v>374</v>
      </c>
    </row>
    <row r="245" spans="1:15" ht="12.75">
      <c r="A245" t="str">
        <f>HYPERLINK("http://www.onsemi.com/PowerSolutions/product.do?id=NCV33163PG","NCV33163PG")</f>
        <v>NCV33163PG</v>
      </c>
      <c r="B245" t="str">
        <f>HYPERLINK("http://www.onsemi.com/pub/Collateral/NCV33163-D.PDF","NCV33163/D (201.0kB)")</f>
        <v>NCV33163/D (201.0kB)</v>
      </c>
      <c r="C245" t="s">
        <v>15</v>
      </c>
      <c r="D245" t="s">
        <v>58</v>
      </c>
      <c r="E245" t="s">
        <v>134</v>
      </c>
      <c r="F245" t="s">
        <v>26</v>
      </c>
      <c r="G245" t="s">
        <v>52</v>
      </c>
      <c r="H245" t="s">
        <v>42</v>
      </c>
      <c r="I245" t="s">
        <v>21</v>
      </c>
      <c r="J245" t="s">
        <v>129</v>
      </c>
      <c r="K245" t="s">
        <v>135</v>
      </c>
      <c r="N245" t="s">
        <v>137</v>
      </c>
      <c r="O245" t="s">
        <v>375</v>
      </c>
    </row>
    <row r="246" spans="1:15" ht="12.75">
      <c r="A246" t="str">
        <f>HYPERLINK("http://www.onsemi.com/PowerSolutions/product.do?id=NCV51411DR2G","NCV51411DR2G")</f>
        <v>NCV51411DR2G</v>
      </c>
      <c r="B246" t="str">
        <f>HYPERLINK("http://www.onsemi.com/pub/Collateral/NCV51411-D.PDF","NCV51411/D (227.0kB)")</f>
        <v>NCV51411/D (227.0kB)</v>
      </c>
      <c r="C246" t="s">
        <v>15</v>
      </c>
      <c r="D246" t="s">
        <v>58</v>
      </c>
      <c r="E246" t="s">
        <v>66</v>
      </c>
      <c r="F246" t="s">
        <v>48</v>
      </c>
      <c r="G246" t="s">
        <v>67</v>
      </c>
      <c r="H246" t="s">
        <v>53</v>
      </c>
      <c r="I246" t="s">
        <v>21</v>
      </c>
      <c r="K246" t="s">
        <v>22</v>
      </c>
      <c r="M246" t="s">
        <v>68</v>
      </c>
      <c r="N246" t="s">
        <v>24</v>
      </c>
      <c r="O246" t="s">
        <v>376</v>
      </c>
    </row>
    <row r="247" spans="1:15" ht="12.75">
      <c r="A247" t="str">
        <f>HYPERLINK("http://www.onsemi.com/PowerSolutions/product.do?id=NCV51411MNR2G","NCV51411MNR2G")</f>
        <v>NCV51411MNR2G</v>
      </c>
      <c r="B247" t="str">
        <f>HYPERLINK("http://www.onsemi.com/pub/Collateral/NCV51411-D.PDF","NCV51411/D (227.0kB)")</f>
        <v>NCV51411/D (227.0kB)</v>
      </c>
      <c r="C247" t="s">
        <v>15</v>
      </c>
      <c r="D247" t="s">
        <v>58</v>
      </c>
      <c r="E247" t="s">
        <v>66</v>
      </c>
      <c r="F247" t="s">
        <v>48</v>
      </c>
      <c r="G247" t="s">
        <v>67</v>
      </c>
      <c r="H247" t="s">
        <v>53</v>
      </c>
      <c r="I247" t="s">
        <v>21</v>
      </c>
      <c r="K247" t="s">
        <v>22</v>
      </c>
      <c r="M247" t="s">
        <v>68</v>
      </c>
      <c r="N247" t="s">
        <v>44</v>
      </c>
      <c r="O247" t="s">
        <v>69</v>
      </c>
    </row>
    <row r="248" spans="1:15" ht="12.75">
      <c r="A248" t="str">
        <f>HYPERLINK("http://www.onsemi.com/PowerSolutions/product.do?id=NCV51411PWR2G","NCV51411PWR2G")</f>
        <v>NCV51411PWR2G</v>
      </c>
      <c r="B248" t="str">
        <f>HYPERLINK("http://www.onsemi.com/pub/Collateral/NCV51411-D.PDF","NCV51411/D (227.0kB)")</f>
        <v>NCV51411/D (227.0kB)</v>
      </c>
      <c r="C248" t="s">
        <v>15</v>
      </c>
      <c r="D248" t="s">
        <v>58</v>
      </c>
      <c r="E248" t="s">
        <v>66</v>
      </c>
      <c r="F248" t="s">
        <v>48</v>
      </c>
      <c r="G248" t="s">
        <v>67</v>
      </c>
      <c r="H248" t="s">
        <v>53</v>
      </c>
      <c r="I248" t="s">
        <v>21</v>
      </c>
      <c r="K248" t="s">
        <v>22</v>
      </c>
      <c r="M248" t="s">
        <v>68</v>
      </c>
      <c r="N248" t="s">
        <v>338</v>
      </c>
      <c r="O248" t="s">
        <v>377</v>
      </c>
    </row>
    <row r="249" spans="1:15" ht="12.75">
      <c r="A249" t="str">
        <f>HYPERLINK("http://www.onsemi.com/PowerSolutions/product.do?id=NCV5171EDR2G","NCV5171EDR2G")</f>
        <v>NCV5171EDR2G</v>
      </c>
      <c r="B249" t="str">
        <f>HYPERLINK("http://www.onsemi.com/pub/Collateral/NCV5171-D.PDF","NCV5171/D (201.0kB)")</f>
        <v>NCV5171/D (201.0kB)</v>
      </c>
      <c r="C249" t="s">
        <v>15</v>
      </c>
      <c r="D249" t="s">
        <v>58</v>
      </c>
      <c r="E249" t="s">
        <v>378</v>
      </c>
      <c r="F249" t="s">
        <v>84</v>
      </c>
      <c r="G249" t="s">
        <v>85</v>
      </c>
      <c r="H249" t="s">
        <v>86</v>
      </c>
      <c r="I249" t="s">
        <v>87</v>
      </c>
      <c r="K249" t="s">
        <v>22</v>
      </c>
      <c r="N249" t="s">
        <v>24</v>
      </c>
      <c r="O249" t="s">
        <v>379</v>
      </c>
    </row>
    <row r="250" spans="1:15" ht="12.75">
      <c r="A250" t="str">
        <f>HYPERLINK("http://www.onsemi.com/PowerSolutions/product.do?id=NCV5173EDR2G","NCV5173EDR2G")</f>
        <v>NCV5173EDR2G</v>
      </c>
      <c r="B250" t="str">
        <f>HYPERLINK("http://www.onsemi.com/pub/Collateral/NCV5171-D.PDF","NCV5171/D (201.0kB)")</f>
        <v>NCV5171/D (201.0kB)</v>
      </c>
      <c r="C250" t="s">
        <v>15</v>
      </c>
      <c r="D250" t="s">
        <v>58</v>
      </c>
      <c r="E250" t="s">
        <v>380</v>
      </c>
      <c r="N250" t="s">
        <v>24</v>
      </c>
      <c r="O250" t="s">
        <v>379</v>
      </c>
    </row>
    <row r="251" spans="1:15" ht="12.75">
      <c r="A251" t="str">
        <f>HYPERLINK("http://www.onsemi.com/PowerSolutions/product.do?id=NCV8842MNR2G","NCV8842MNR2G")</f>
        <v>NCV8842MNR2G</v>
      </c>
      <c r="B251" t="str">
        <f>HYPERLINK("http://www.onsemi.com/pub/Collateral/NCV8842-D.PDF","NCV8842/D (342.0kB)")</f>
        <v>NCV8842/D (342.0kB)</v>
      </c>
      <c r="C251" t="s">
        <v>15</v>
      </c>
      <c r="D251" t="s">
        <v>58</v>
      </c>
      <c r="E251" t="s">
        <v>381</v>
      </c>
      <c r="F251" t="s">
        <v>48</v>
      </c>
      <c r="G251" t="s">
        <v>67</v>
      </c>
      <c r="H251" t="s">
        <v>53</v>
      </c>
      <c r="I251" t="s">
        <v>21</v>
      </c>
      <c r="K251" t="s">
        <v>22</v>
      </c>
      <c r="M251" t="s">
        <v>187</v>
      </c>
      <c r="N251" t="s">
        <v>44</v>
      </c>
      <c r="O251" t="s">
        <v>382</v>
      </c>
    </row>
    <row r="252" spans="1:15" ht="12.75">
      <c r="A252" t="str">
        <f>HYPERLINK("http://www.onsemi.com/PowerSolutions/product.do?id=NCV8842PWG","NCV8842PWG")</f>
        <v>NCV8842PWG</v>
      </c>
      <c r="B252" t="str">
        <f>HYPERLINK("http://www.onsemi.com/pub/Collateral/NCV8842-D.PDF","NCV8842/D (342.0kB)")</f>
        <v>NCV8842/D (342.0kB)</v>
      </c>
      <c r="C252" t="s">
        <v>15</v>
      </c>
      <c r="D252" t="s">
        <v>58</v>
      </c>
      <c r="E252" t="s">
        <v>383</v>
      </c>
      <c r="F252" t="s">
        <v>48</v>
      </c>
      <c r="G252" t="s">
        <v>67</v>
      </c>
      <c r="H252" t="s">
        <v>53</v>
      </c>
      <c r="I252" t="s">
        <v>21</v>
      </c>
      <c r="K252" t="s">
        <v>22</v>
      </c>
      <c r="M252" t="s">
        <v>187</v>
      </c>
      <c r="N252" t="s">
        <v>338</v>
      </c>
      <c r="O252" t="s">
        <v>69</v>
      </c>
    </row>
    <row r="253" spans="1:15" ht="12.75">
      <c r="A253" t="str">
        <f>HYPERLINK("http://www.onsemi.com/PowerSolutions/product.do?id=NCV8842PWR2G","NCV8842PWR2G")</f>
        <v>NCV8842PWR2G</v>
      </c>
      <c r="B253" t="str">
        <f>HYPERLINK("http://www.onsemi.com/pub/Collateral/NCV8842-D.PDF","NCV8842/D (342.0kB)")</f>
        <v>NCV8842/D (342.0kB)</v>
      </c>
      <c r="C253" t="s">
        <v>15</v>
      </c>
      <c r="D253" t="s">
        <v>58</v>
      </c>
      <c r="E253" t="s">
        <v>383</v>
      </c>
      <c r="F253" t="s">
        <v>48</v>
      </c>
      <c r="G253" t="s">
        <v>67</v>
      </c>
      <c r="H253" t="s">
        <v>53</v>
      </c>
      <c r="I253" t="s">
        <v>21</v>
      </c>
      <c r="K253" t="s">
        <v>22</v>
      </c>
      <c r="M253" t="s">
        <v>187</v>
      </c>
      <c r="N253" t="s">
        <v>338</v>
      </c>
      <c r="O253" t="s">
        <v>69</v>
      </c>
    </row>
    <row r="254" spans="1:15" ht="12.75">
      <c r="A254" t="str">
        <f>HYPERLINK("http://www.onsemi.com/PowerSolutions/product.do?id=NCV8843MNR2G","NCV8843MNR2G")</f>
        <v>NCV8843MNR2G</v>
      </c>
      <c r="B254" t="str">
        <f>HYPERLINK("http://www.onsemi.com/pub/Collateral/NCV8843-D.PDF","NCV8843/D (343.0kB)")</f>
        <v>NCV8843/D (343.0kB)</v>
      </c>
      <c r="C254" t="s">
        <v>15</v>
      </c>
      <c r="D254" t="s">
        <v>58</v>
      </c>
      <c r="E254" t="s">
        <v>384</v>
      </c>
      <c r="F254" t="s">
        <v>48</v>
      </c>
      <c r="G254" t="s">
        <v>67</v>
      </c>
      <c r="H254" t="s">
        <v>53</v>
      </c>
      <c r="I254" t="s">
        <v>21</v>
      </c>
      <c r="K254" t="s">
        <v>22</v>
      </c>
      <c r="M254" t="s">
        <v>88</v>
      </c>
      <c r="N254" t="s">
        <v>44</v>
      </c>
      <c r="O254" t="s">
        <v>385</v>
      </c>
    </row>
    <row r="255" spans="1:15" ht="12.75">
      <c r="A255" t="str">
        <f>HYPERLINK("http://www.onsemi.com/PowerSolutions/product.do?id=NCV8843PWG","NCV8843PWG")</f>
        <v>NCV8843PWG</v>
      </c>
      <c r="B255" t="str">
        <f>HYPERLINK("http://www.onsemi.com/pub/Collateral/NCV8843-D.PDF","NCV8843/D (343.0kB)")</f>
        <v>NCV8843/D (343.0kB)</v>
      </c>
      <c r="C255" t="s">
        <v>15</v>
      </c>
      <c r="D255" t="s">
        <v>58</v>
      </c>
      <c r="E255" t="s">
        <v>384</v>
      </c>
      <c r="F255" t="s">
        <v>48</v>
      </c>
      <c r="G255" t="s">
        <v>67</v>
      </c>
      <c r="H255" t="s">
        <v>53</v>
      </c>
      <c r="I255" t="s">
        <v>21</v>
      </c>
      <c r="K255" t="s">
        <v>22</v>
      </c>
      <c r="M255" t="s">
        <v>88</v>
      </c>
      <c r="N255" t="s">
        <v>338</v>
      </c>
      <c r="O255" t="s">
        <v>386</v>
      </c>
    </row>
    <row r="256" spans="1:15" ht="12.75">
      <c r="A256" t="str">
        <f>HYPERLINK("http://www.onsemi.com/PowerSolutions/product.do?id=NCV8843PWR2G","NCV8843PWR2G")</f>
        <v>NCV8843PWR2G</v>
      </c>
      <c r="B256" t="str">
        <f>HYPERLINK("http://www.onsemi.com/pub/Collateral/NCV8843-D.PDF","NCV8843/D (343.0kB)")</f>
        <v>NCV8843/D (343.0kB)</v>
      </c>
      <c r="C256" t="s">
        <v>15</v>
      </c>
      <c r="D256" t="s">
        <v>58</v>
      </c>
      <c r="E256" t="s">
        <v>384</v>
      </c>
      <c r="F256" t="s">
        <v>48</v>
      </c>
      <c r="G256" t="s">
        <v>67</v>
      </c>
      <c r="H256" t="s">
        <v>53</v>
      </c>
      <c r="I256" t="s">
        <v>21</v>
      </c>
      <c r="K256" t="s">
        <v>22</v>
      </c>
      <c r="M256" t="s">
        <v>88</v>
      </c>
      <c r="N256" t="s">
        <v>338</v>
      </c>
      <c r="O256" t="s">
        <v>386</v>
      </c>
    </row>
  </sheetData>
  <hyperlinks>
    <hyperlink ref="A2:B256" r:id="rId1" display="http://www.bdtic.com/ON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DC-DC电流模式转换器 - DC-DC电压模式转换器 </dc:title>
  <dc:subject>ON 安森美 DC-DC电流模式转换器 - DC-DC电压模式转换器 </dc:subject>
  <dc:creator>BDTIC 半导体事业部</dc:creator>
  <cp:keywords>DC-DC,电流模式转换器,电压模式转换器</cp:keywords>
  <dc:description>http://www.BDTIC.com/ON</dc:description>
  <cp:lastModifiedBy>微软用户</cp:lastModifiedBy>
  <dcterms:modified xsi:type="dcterms:W3CDTF">2008-10-12T10:17:59Z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